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955" activeTab="3"/>
  </bookViews>
  <sheets>
    <sheet name="bs" sheetId="1" r:id="rId1"/>
    <sheet name="pl-d" sheetId="2" r:id="rId2"/>
    <sheet name="EQUITY " sheetId="3" r:id="rId3"/>
    <sheet name="cf" sheetId="4" r:id="rId4"/>
  </sheets>
  <externalReferences>
    <externalReference r:id="rId7"/>
    <externalReference r:id="rId8"/>
  </externalReferences>
  <definedNames>
    <definedName name="AA">#REF!</definedName>
    <definedName name="BA">#REF!</definedName>
    <definedName name="BC">#REF!</definedName>
    <definedName name="EXPENDITURE_CARRIED_FORWARD">'[2]Consol IS'!#REF!</definedName>
    <definedName name="EXTRAORDINARY_ITEMS">'[2]Consol IS'!#REF!</definedName>
    <definedName name="FileName">#REF!</definedName>
    <definedName name="IA">#REF!</definedName>
    <definedName name="NameRef">#REF!</definedName>
    <definedName name="NOTES_TO_THE_ACCOUNTS">'[2]Consol IS'!#REF!</definedName>
    <definedName name="_xlnm.Print_Area" localSheetId="0">'bs'!$A$1:$K$73</definedName>
    <definedName name="_xlnm.Print_Area" localSheetId="3">'cf'!$A$1:$L$80</definedName>
    <definedName name="_xlnm.Print_Area" localSheetId="2">'EQUITY '!$B$2:$R$65</definedName>
    <definedName name="_xlnm.Print_Area" localSheetId="1">'pl-d'!$A$1:$K$70</definedName>
    <definedName name="PRINT_AREA_MI">#REF!</definedName>
    <definedName name="Proceeds">#REF!</definedName>
    <definedName name="PROPERTY_DEVELOPMENT_EXPENDITURE">'[2]Consol IS'!#REF!</definedName>
    <definedName name="QEAddition">#REF!</definedName>
    <definedName name="QEBF">#REF!</definedName>
    <definedName name="QECF">#REF!</definedName>
    <definedName name="QEDisposal">#REF!</definedName>
    <definedName name="RateIA">#REF!</definedName>
    <definedName name="REAddition">#REF!</definedName>
    <definedName name="REBF">#REF!</definedName>
    <definedName name="RECF">#REF!</definedName>
    <definedName name="REDisposal">#REF!</definedName>
    <definedName name="RETotal">#REF!</definedName>
    <definedName name="TAXATION">'[2]Consol IS'!#REF!</definedName>
    <definedName name="YA">#REF!</definedName>
  </definedNames>
  <calcPr fullCalcOnLoad="1"/>
</workbook>
</file>

<file path=xl/comments1.xml><?xml version="1.0" encoding="utf-8"?>
<comments xmlns="http://schemas.openxmlformats.org/spreadsheetml/2006/main">
  <authors>
    <author>KooiChen</author>
  </authors>
  <commentList>
    <comment ref="H66" authorId="0">
      <text>
        <r>
          <rPr>
            <sz val="9"/>
            <rFont val="Tahoma"/>
            <family val="2"/>
          </rPr>
          <t>KooiChen:
kiv for provision for taxation of RM544,352
(PW Farms)</t>
        </r>
      </text>
    </comment>
    <comment ref="J66" authorId="0">
      <text>
        <r>
          <rPr>
            <sz val="9"/>
            <rFont val="Tahoma"/>
            <family val="2"/>
          </rPr>
          <t>KooiChen:
kiv for provision for taxation of RM544,352
(PW Farms)</t>
        </r>
      </text>
    </comment>
  </commentList>
</comments>
</file>

<file path=xl/sharedStrings.xml><?xml version="1.0" encoding="utf-8"?>
<sst xmlns="http://schemas.openxmlformats.org/spreadsheetml/2006/main" count="236" uniqueCount="163">
  <si>
    <t>PW CONSOLIDATED BHD.</t>
  </si>
  <si>
    <t>Condensed Consolidated Statement of Comprehensive Income</t>
  </si>
  <si>
    <t>For The Period Ended 30 June 2012</t>
  </si>
  <si>
    <t>Current</t>
  </si>
  <si>
    <t>6 months</t>
  </si>
  <si>
    <t>Qtr Ended</t>
  </si>
  <si>
    <t>Cumulative</t>
  </si>
  <si>
    <t>To-date</t>
  </si>
  <si>
    <t>(RM'000)</t>
  </si>
  <si>
    <t>(restated)</t>
  </si>
  <si>
    <t>Revenue</t>
  </si>
  <si>
    <t>Operating  Expenses</t>
  </si>
  <si>
    <t>Other Operating Income</t>
  </si>
  <si>
    <t>Profit from Operations</t>
  </si>
  <si>
    <t>Negative Goodwill</t>
  </si>
  <si>
    <t>Finance costs</t>
  </si>
  <si>
    <t>Profit before Taxation</t>
  </si>
  <si>
    <t>Taxation</t>
  </si>
  <si>
    <t>Profit for the period from continuing operations</t>
  </si>
  <si>
    <t>Profit/(Loss) for the period from discontinued operations</t>
  </si>
  <si>
    <t>Profit for the period</t>
  </si>
  <si>
    <t>Other comprehensive income</t>
  </si>
  <si>
    <t>Total Comprehensive Income for the period</t>
  </si>
  <si>
    <t>Attributable to:</t>
  </si>
  <si>
    <t>Equity Holders of the Parent</t>
  </si>
  <si>
    <t>Minority Interest</t>
  </si>
  <si>
    <t>Comprehensive Income for the period</t>
  </si>
  <si>
    <t>Earnings per share for profit attributable to equity holder of the parent</t>
  </si>
  <si>
    <t xml:space="preserve">        - Basic (sen),for profit from continuing operatinon</t>
  </si>
  <si>
    <t xml:space="preserve">        - Basic (sen),for profit from discontinued operatinon</t>
  </si>
  <si>
    <t xml:space="preserve">        - Basic (sen), for profit for the period</t>
  </si>
  <si>
    <t xml:space="preserve">        - Diluted (sen)</t>
  </si>
  <si>
    <t xml:space="preserve">The Condensed Consolidated Income Statement should be read in conjunction with the </t>
  </si>
  <si>
    <t>Annual Financial Report for the Year Ended 31 December 2011</t>
  </si>
  <si>
    <t>PW-2</t>
  </si>
  <si>
    <t>Condensed Consolidated Statement of Financial Position</t>
  </si>
  <si>
    <t>As At 30 June 2012</t>
  </si>
  <si>
    <t xml:space="preserve">Quarter ended </t>
  </si>
  <si>
    <t xml:space="preserve">Year ended </t>
  </si>
  <si>
    <t>30 June 2012</t>
  </si>
  <si>
    <t>31 Dec 2011</t>
  </si>
  <si>
    <t>ASSETS</t>
  </si>
  <si>
    <t>Non-current assets</t>
  </si>
  <si>
    <t>Property, Plant and Equipment</t>
  </si>
  <si>
    <t>Investment Properties</t>
  </si>
  <si>
    <t>Prepaid Lease Payments</t>
  </si>
  <si>
    <t>Goodwill</t>
  </si>
  <si>
    <t xml:space="preserve">Current Assets </t>
  </si>
  <si>
    <t>Inventories</t>
  </si>
  <si>
    <t>Trade Debtors</t>
  </si>
  <si>
    <t>Other Debtors</t>
  </si>
  <si>
    <t>Tax recoverable</t>
  </si>
  <si>
    <t>Investment Securities</t>
  </si>
  <si>
    <t>Fixed deposits with licensed</t>
  </si>
  <si>
    <t>Cash &amp; Cash Equivalents</t>
  </si>
  <si>
    <t>Non-current asset held for sale</t>
  </si>
  <si>
    <t>Total assets</t>
  </si>
  <si>
    <t>EQUITY AND LIABILITIES</t>
  </si>
  <si>
    <t>Equity attributable to equity holders of the parent</t>
  </si>
  <si>
    <t>Share Capital</t>
  </si>
  <si>
    <t>Reserves</t>
  </si>
  <si>
    <t>Minorities Interest</t>
  </si>
  <si>
    <t>Total equity</t>
  </si>
  <si>
    <t>Non-current liabilities</t>
  </si>
  <si>
    <t>Long-term borrowings</t>
  </si>
  <si>
    <t>Deferred Taxation</t>
  </si>
  <si>
    <t>Total non-current liabilities</t>
  </si>
  <si>
    <t>Current liabilities</t>
  </si>
  <si>
    <t>Trade Creditors</t>
  </si>
  <si>
    <t>Other Creditors</t>
  </si>
  <si>
    <t>Amount due to Director</t>
  </si>
  <si>
    <t>Overdraft &amp; Short Term Borrowings</t>
  </si>
  <si>
    <t>Provision for Bad Debt</t>
  </si>
  <si>
    <t>Total current liabilities</t>
  </si>
  <si>
    <t>Total liabilities</t>
  </si>
  <si>
    <t>Total equity and liabilities</t>
  </si>
  <si>
    <t xml:space="preserve">Net assets per share attributable to </t>
  </si>
  <si>
    <t>shareholders of the company (RM)</t>
  </si>
  <si>
    <t xml:space="preserve">The Condensed Consolidated Balance Sheets should be read in conjunction with the </t>
  </si>
  <si>
    <t>PW-1</t>
  </si>
  <si>
    <t>PW CONSOLIDATED BHD</t>
  </si>
  <si>
    <t>Condensed Consolidated Statement of Cash Flows</t>
  </si>
  <si>
    <t>3 months</t>
  </si>
  <si>
    <t>ended</t>
  </si>
  <si>
    <t>30 June 2011</t>
  </si>
  <si>
    <t>31 Mar. 2004</t>
  </si>
  <si>
    <t>Profit before tax</t>
  </si>
  <si>
    <t>- Continuing operations</t>
  </si>
  <si>
    <t>- Discontinued operations</t>
  </si>
  <si>
    <t>Adjustment for non-cash flow:</t>
  </si>
  <si>
    <t>Non-Cash items</t>
  </si>
  <si>
    <t>Non-Operating items (which are investing / financing)</t>
  </si>
  <si>
    <t>Operating profit before changes in working capital</t>
  </si>
  <si>
    <t>Changes in working capital</t>
  </si>
  <si>
    <t>Net Changes in current assets</t>
  </si>
  <si>
    <t>Net Changes in current liabilities</t>
  </si>
  <si>
    <t>Cash generated from operating activities</t>
  </si>
  <si>
    <t>Tax paid</t>
  </si>
  <si>
    <t>Interest paid</t>
  </si>
  <si>
    <t>Net cash flows from operating activities</t>
  </si>
  <si>
    <t>Investing Activities</t>
  </si>
  <si>
    <t>- Proceeds from disposal of Property, plant and equipment</t>
  </si>
  <si>
    <t>- Proceeds from disposal of investment securities</t>
  </si>
  <si>
    <t>- Proceeds from disposal of non-current assets held for sale</t>
  </si>
  <si>
    <t xml:space="preserve"> </t>
  </si>
  <si>
    <t>- Proceeds from disposal of long leasehold land</t>
  </si>
  <si>
    <t>- Purchase of share from minority shareholders</t>
  </si>
  <si>
    <t>- Acquisition of subsidiary company, net of cash required</t>
  </si>
  <si>
    <t>- Acquisition of equity interest from existing shareholder</t>
  </si>
  <si>
    <t>- Acquisition of other investment</t>
  </si>
  <si>
    <t>- Purchase of Property, plant and equipment</t>
  </si>
  <si>
    <t>- Acquisition of long leasehold land</t>
  </si>
  <si>
    <t>- Purchase of own shares</t>
  </si>
  <si>
    <t>- Placement of Fixed deposits</t>
  </si>
  <si>
    <t>- Rental received</t>
  </si>
  <si>
    <t>- Interest received</t>
  </si>
  <si>
    <t>- Dividend received</t>
  </si>
  <si>
    <t>- Dividend paid</t>
  </si>
  <si>
    <t>Financing Activities</t>
  </si>
  <si>
    <t>- Dividends paid</t>
  </si>
  <si>
    <t>- Transaction with owner as owner</t>
  </si>
  <si>
    <t>- Bank borrowings</t>
  </si>
  <si>
    <t>- Director's Account</t>
  </si>
  <si>
    <t>Net Change in Cash &amp; Cash Equivalents</t>
  </si>
  <si>
    <t xml:space="preserve">Cash and cash equivalents as at 1 January </t>
  </si>
  <si>
    <t>Cash and cash equivalents as at 30 June</t>
  </si>
  <si>
    <t>Represented by:</t>
  </si>
  <si>
    <t>Cash and bank balances</t>
  </si>
  <si>
    <t>Bank Overdrafts</t>
  </si>
  <si>
    <t xml:space="preserve">The Condensed Consolidated Cash Flow Statement should be read in conjunction with the </t>
  </si>
  <si>
    <t>PW-4</t>
  </si>
  <si>
    <t>Condensed Consolidated Statements of Changes in Equity</t>
  </si>
  <si>
    <t>Attributable to Equity Holder of the Parent</t>
  </si>
  <si>
    <t>Share</t>
  </si>
  <si>
    <t xml:space="preserve">Treasury </t>
  </si>
  <si>
    <t>Capital</t>
  </si>
  <si>
    <t xml:space="preserve">Retained </t>
  </si>
  <si>
    <t xml:space="preserve">Minority </t>
  </si>
  <si>
    <t>Total</t>
  </si>
  <si>
    <t>premium</t>
  </si>
  <si>
    <t>Reserve</t>
  </si>
  <si>
    <t>Profit</t>
  </si>
  <si>
    <t>Interest</t>
  </si>
  <si>
    <t>Equity</t>
  </si>
  <si>
    <t>6 months ended</t>
  </si>
  <si>
    <t xml:space="preserve"> 30 June 2012</t>
  </si>
  <si>
    <t>Balance as at 1 January 2012</t>
  </si>
  <si>
    <t>Acquisition / Additions</t>
  </si>
  <si>
    <t>Total comprehensive income for the period</t>
  </si>
  <si>
    <t>Acquisition of additional equity interests of existing subsidiary from minority interest</t>
  </si>
  <si>
    <t>Realistion of revaluation surplus upon depreciation</t>
  </si>
  <si>
    <t>Balance as at 30 June 2012</t>
  </si>
  <si>
    <t xml:space="preserve">The Condensed Consolidated Statement of changes in Equity should be read in conjunction with the </t>
  </si>
  <si>
    <t>For The Period Ended 30 June 2011</t>
  </si>
  <si>
    <t>(Restated)</t>
  </si>
  <si>
    <t xml:space="preserve"> 30 June 2011</t>
  </si>
  <si>
    <t>Balance as at 1 January 2011</t>
  </si>
  <si>
    <t>Revaluation surplus</t>
  </si>
  <si>
    <t>Treasury share</t>
  </si>
  <si>
    <t>Dividend paid</t>
  </si>
  <si>
    <t>Balance as at 30 June 2011</t>
  </si>
  <si>
    <t>Annual Financial Report for the Year Ended 31 December 2010</t>
  </si>
  <si>
    <t>PW-3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</si>
</sst>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.0_);_(* \(#,##0.0\);_(* &quot;-&quot;??_);_(@_)"/>
    <numFmt numFmtId="167" formatCode="_(* #,##0_);_(* \(#,##0\);_(* &quot;-&quot;??_);_(@_)"/>
    <numFmt numFmtId="168" formatCode="0.000"/>
    <numFmt numFmtId="169" formatCode="General_)"/>
    <numFmt numFmtId="170" formatCode="0.00_)"/>
    <numFmt numFmtId="171" formatCode="#,##0.0000;[Red]\-#,##0.0000"/>
    <numFmt numFmtId="172" formatCode="###0_);[Red]\(###0\)"/>
    <numFmt numFmtId="173" formatCode="###0.0_);[Red]\(###0.0\)"/>
    <numFmt numFmtId="174" formatCode="###0.00_);[Red]\(###0.00\)"/>
    <numFmt numFmtId="175" formatCode="###0.000_);[Red]\(###0.000\)"/>
    <numFmt numFmtId="176" formatCode="###0.0000_);[Red]\(###0.0000\)"/>
    <numFmt numFmtId="177" formatCode="#,##0.00000;[Red]\-#,##0.00000"/>
    <numFmt numFmtId="178" formatCode="0.00_);\(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????"/>
      <family val="0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u val="single"/>
      <sz val="10"/>
      <color indexed="36"/>
      <name val="MS Sans Serif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16"/>
      <name val="Times New Roman"/>
      <family val="1"/>
    </font>
    <font>
      <b/>
      <sz val="11"/>
      <color indexed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sz val="10"/>
      <color indexed="16"/>
      <name val="Times New Roman"/>
      <family val="1"/>
    </font>
    <font>
      <b/>
      <sz val="11"/>
      <color indexed="16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i/>
      <sz val="12"/>
      <color indexed="12"/>
      <name val="Times New Roman"/>
      <family val="1"/>
    </font>
    <font>
      <sz val="11"/>
      <color indexed="61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31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171" fontId="4" fillId="0" borderId="0" applyFill="0" applyBorder="0" applyAlignment="0">
      <protection/>
    </xf>
    <xf numFmtId="169" fontId="5" fillId="0" borderId="0" applyFill="0" applyBorder="0" applyAlignment="0">
      <protection/>
    </xf>
    <xf numFmtId="168" fontId="5" fillId="0" borderId="0" applyFill="0" applyBorder="0" applyAlignment="0">
      <protection/>
    </xf>
    <xf numFmtId="172" fontId="4" fillId="0" borderId="0" applyFill="0" applyBorder="0" applyAlignment="0">
      <protection/>
    </xf>
    <xf numFmtId="173" fontId="4" fillId="0" borderId="0" applyFill="0" applyBorder="0" applyAlignment="0">
      <protection/>
    </xf>
    <xf numFmtId="171" fontId="4" fillId="0" borderId="0" applyFill="0" applyBorder="0" applyAlignment="0">
      <protection/>
    </xf>
    <xf numFmtId="174" fontId="4" fillId="0" borderId="0" applyFill="0" applyBorder="0" applyAlignment="0">
      <protection/>
    </xf>
    <xf numFmtId="169" fontId="5" fillId="0" borderId="0" applyFill="0" applyBorder="0" applyAlignment="0">
      <protection/>
    </xf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5" fillId="0" borderId="0" applyFont="0" applyFill="0" applyBorder="0" applyAlignment="0" applyProtection="0"/>
    <xf numFmtId="14" fontId="9" fillId="0" borderId="0" applyFill="0" applyBorder="0" applyAlignment="0">
      <protection/>
    </xf>
    <xf numFmtId="38" fontId="10" fillId="0" borderId="3">
      <alignment vertical="center"/>
      <protection/>
    </xf>
    <xf numFmtId="171" fontId="4" fillId="0" borderId="0" applyFill="0" applyBorder="0" applyAlignment="0">
      <protection/>
    </xf>
    <xf numFmtId="169" fontId="5" fillId="0" borderId="0" applyFill="0" applyBorder="0" applyAlignment="0">
      <protection/>
    </xf>
    <xf numFmtId="171" fontId="4" fillId="0" borderId="0" applyFill="0" applyBorder="0" applyAlignment="0">
      <protection/>
    </xf>
    <xf numFmtId="174" fontId="4" fillId="0" borderId="0" applyFill="0" applyBorder="0" applyAlignment="0">
      <protection/>
    </xf>
    <xf numFmtId="169" fontId="5" fillId="0" borderId="0" applyFill="0" applyBorder="0" applyAlignment="0"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38" fontId="14" fillId="20" borderId="0" applyNumberFormat="0" applyBorder="0" applyAlignment="0" applyProtection="0"/>
    <xf numFmtId="0" fontId="15" fillId="0" borderId="4" applyNumberFormat="0" applyAlignment="0" applyProtection="0"/>
    <xf numFmtId="0" fontId="15" fillId="0" borderId="5">
      <alignment horizontal="left" vertical="center"/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10" fontId="14" fillId="22" borderId="9" applyNumberFormat="0" applyBorder="0" applyAlignment="0" applyProtection="0"/>
    <xf numFmtId="171" fontId="4" fillId="0" borderId="0" applyFill="0" applyBorder="0" applyAlignment="0">
      <protection/>
    </xf>
    <xf numFmtId="169" fontId="5" fillId="0" borderId="0" applyFill="0" applyBorder="0" applyAlignment="0">
      <protection/>
    </xf>
    <xf numFmtId="171" fontId="4" fillId="0" borderId="0" applyFill="0" applyBorder="0" applyAlignment="0">
      <protection/>
    </xf>
    <xf numFmtId="174" fontId="4" fillId="0" borderId="0" applyFill="0" applyBorder="0" applyAlignment="0">
      <protection/>
    </xf>
    <xf numFmtId="169" fontId="5" fillId="0" borderId="0" applyFill="0" applyBorder="0" applyAlignment="0">
      <protection/>
    </xf>
    <xf numFmtId="0" fontId="21" fillId="0" borderId="10" applyNumberFormat="0" applyFill="0" applyAlignment="0" applyProtection="0"/>
    <xf numFmtId="0" fontId="22" fillId="23" borderId="0" applyNumberFormat="0" applyBorder="0" applyAlignment="0" applyProtection="0"/>
    <xf numFmtId="17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22" borderId="11" applyNumberFormat="0" applyFont="0" applyAlignment="0" applyProtection="0"/>
    <xf numFmtId="0" fontId="24" fillId="20" borderId="12" applyNumberFormat="0" applyAlignment="0" applyProtection="0"/>
    <xf numFmtId="9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71" fontId="4" fillId="0" borderId="0" applyFill="0" applyBorder="0" applyAlignment="0">
      <protection/>
    </xf>
    <xf numFmtId="169" fontId="5" fillId="0" borderId="0" applyFill="0" applyBorder="0" applyAlignment="0">
      <protection/>
    </xf>
    <xf numFmtId="171" fontId="4" fillId="0" borderId="0" applyFill="0" applyBorder="0" applyAlignment="0">
      <protection/>
    </xf>
    <xf numFmtId="174" fontId="4" fillId="0" borderId="0" applyFill="0" applyBorder="0" applyAlignment="0">
      <protection/>
    </xf>
    <xf numFmtId="169" fontId="5" fillId="0" borderId="0" applyFill="0" applyBorder="0" applyAlignment="0">
      <protection/>
    </xf>
    <xf numFmtId="49" fontId="9" fillId="0" borderId="0" applyFill="0" applyBorder="0" applyAlignment="0">
      <protection/>
    </xf>
    <xf numFmtId="175" fontId="4" fillId="0" borderId="0" applyFill="0" applyBorder="0" applyAlignment="0">
      <protection/>
    </xf>
    <xf numFmtId="176" fontId="4" fillId="0" borderId="0" applyFill="0" applyBorder="0" applyAlignment="0">
      <protection/>
    </xf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16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167" fontId="33" fillId="0" borderId="0" xfId="50" applyNumberFormat="1" applyFont="1" applyAlignment="1">
      <alignment/>
    </xf>
    <xf numFmtId="167" fontId="34" fillId="0" borderId="0" xfId="50" applyNumberFormat="1" applyFont="1" applyAlignment="1">
      <alignment/>
    </xf>
    <xf numFmtId="167" fontId="33" fillId="0" borderId="14" xfId="50" applyNumberFormat="1" applyFont="1" applyBorder="1" applyAlignment="1">
      <alignment/>
    </xf>
    <xf numFmtId="167" fontId="34" fillId="0" borderId="14" xfId="50" applyNumberFormat="1" applyFont="1" applyBorder="1" applyAlignment="1">
      <alignment/>
    </xf>
    <xf numFmtId="0" fontId="35" fillId="0" borderId="0" xfId="0" applyFont="1" applyAlignment="1">
      <alignment/>
    </xf>
    <xf numFmtId="167" fontId="33" fillId="0" borderId="14" xfId="62" applyNumberFormat="1" applyFont="1" applyBorder="1" applyAlignment="1">
      <alignment/>
    </xf>
    <xf numFmtId="167" fontId="34" fillId="0" borderId="0" xfId="50" applyNumberFormat="1" applyFont="1" applyBorder="1" applyAlignment="1">
      <alignment/>
    </xf>
    <xf numFmtId="0" fontId="33" fillId="0" borderId="0" xfId="0" applyFont="1" applyBorder="1" applyAlignment="1">
      <alignment/>
    </xf>
    <xf numFmtId="167" fontId="33" fillId="0" borderId="0" xfId="50" applyNumberFormat="1" applyFont="1" applyBorder="1" applyAlignment="1">
      <alignment/>
    </xf>
    <xf numFmtId="167" fontId="33" fillId="0" borderId="15" xfId="50" applyNumberFormat="1" applyFont="1" applyBorder="1" applyAlignment="1">
      <alignment/>
    </xf>
    <xf numFmtId="167" fontId="34" fillId="0" borderId="15" xfId="50" applyNumberFormat="1" applyFont="1" applyBorder="1" applyAlignment="1">
      <alignment/>
    </xf>
    <xf numFmtId="167" fontId="33" fillId="0" borderId="0" xfId="50" applyNumberFormat="1" applyFont="1" applyFill="1" applyAlignment="1">
      <alignment/>
    </xf>
    <xf numFmtId="167" fontId="34" fillId="0" borderId="0" xfId="50" applyNumberFormat="1" applyFont="1" applyFill="1" applyAlignment="1">
      <alignment/>
    </xf>
    <xf numFmtId="0" fontId="33" fillId="0" borderId="0" xfId="0" applyFont="1" applyFill="1" applyAlignment="1">
      <alignment/>
    </xf>
    <xf numFmtId="167" fontId="33" fillId="0" borderId="16" xfId="50" applyNumberFormat="1" applyFont="1" applyFill="1" applyBorder="1" applyAlignment="1">
      <alignment/>
    </xf>
    <xf numFmtId="167" fontId="34" fillId="0" borderId="16" xfId="50" applyNumberFormat="1" applyFont="1" applyFill="1" applyBorder="1" applyAlignment="1">
      <alignment/>
    </xf>
    <xf numFmtId="167" fontId="34" fillId="0" borderId="16" xfId="50" applyNumberFormat="1" applyFont="1" applyBorder="1" applyAlignment="1">
      <alignment/>
    </xf>
    <xf numFmtId="167" fontId="33" fillId="0" borderId="16" xfId="50" applyNumberFormat="1" applyFont="1" applyBorder="1" applyAlignment="1">
      <alignment/>
    </xf>
    <xf numFmtId="167" fontId="33" fillId="0" borderId="0" xfId="5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43" fontId="33" fillId="0" borderId="15" xfId="50" applyNumberFormat="1" applyFont="1" applyFill="1" applyBorder="1" applyAlignment="1">
      <alignment/>
    </xf>
    <xf numFmtId="43" fontId="33" fillId="0" borderId="0" xfId="50" applyFont="1" applyFill="1" applyAlignment="1">
      <alignment/>
    </xf>
    <xf numFmtId="43" fontId="33" fillId="0" borderId="0" xfId="50" applyFont="1" applyAlignment="1">
      <alignment/>
    </xf>
    <xf numFmtId="0" fontId="31" fillId="0" borderId="0" xfId="0" applyFon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8" fillId="24" borderId="0" xfId="0" applyFont="1" applyFill="1" applyAlignment="1">
      <alignment/>
    </xf>
    <xf numFmtId="0" fontId="8" fillId="0" borderId="0" xfId="0" applyFont="1" applyAlignment="1">
      <alignment/>
    </xf>
    <xf numFmtId="0" fontId="37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Alignment="1" quotePrefix="1">
      <alignment horizontal="center"/>
    </xf>
    <xf numFmtId="0" fontId="31" fillId="0" borderId="0" xfId="0" applyFont="1" applyFill="1" applyAlignment="1" quotePrefix="1">
      <alignment horizontal="center"/>
    </xf>
    <xf numFmtId="0" fontId="32" fillId="0" borderId="0" xfId="0" applyFont="1" applyFill="1" applyAlignment="1">
      <alignment horizontal="center"/>
    </xf>
    <xf numFmtId="167" fontId="33" fillId="0" borderId="14" xfId="50" applyNumberFormat="1" applyFont="1" applyFill="1" applyBorder="1" applyAlignment="1">
      <alignment/>
    </xf>
    <xf numFmtId="167" fontId="33" fillId="0" borderId="17" xfId="50" applyNumberFormat="1" applyFont="1" applyFill="1" applyBorder="1" applyAlignment="1">
      <alignment/>
    </xf>
    <xf numFmtId="167" fontId="33" fillId="0" borderId="15" xfId="50" applyNumberFormat="1" applyFont="1" applyFill="1" applyBorder="1" applyAlignment="1">
      <alignment/>
    </xf>
    <xf numFmtId="167" fontId="33" fillId="0" borderId="0" xfId="0" applyNumberFormat="1" applyFont="1" applyAlignment="1">
      <alignment/>
    </xf>
    <xf numFmtId="167" fontId="28" fillId="0" borderId="0" xfId="0" applyNumberFormat="1" applyFont="1" applyFill="1" applyAlignment="1">
      <alignment/>
    </xf>
    <xf numFmtId="0" fontId="39" fillId="0" borderId="0" xfId="0" applyFont="1" applyAlignment="1">
      <alignment/>
    </xf>
    <xf numFmtId="167" fontId="33" fillId="0" borderId="16" xfId="0" applyNumberFormat="1" applyFont="1" applyFill="1" applyBorder="1" applyAlignment="1">
      <alignment/>
    </xf>
    <xf numFmtId="167" fontId="33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43" fontId="33" fillId="0" borderId="0" xfId="0" applyNumberFormat="1" applyFont="1" applyAlignment="1">
      <alignment/>
    </xf>
    <xf numFmtId="0" fontId="37" fillId="0" borderId="0" xfId="0" applyFont="1" applyAlignment="1">
      <alignment horizontal="right"/>
    </xf>
    <xf numFmtId="167" fontId="28" fillId="0" borderId="0" xfId="0" applyNumberFormat="1" applyFont="1" applyAlignment="1">
      <alignment/>
    </xf>
    <xf numFmtId="16" fontId="31" fillId="0" borderId="0" xfId="0" applyNumberFormat="1" applyFont="1" applyAlignment="1" quotePrefix="1">
      <alignment horizontal="center"/>
    </xf>
    <xf numFmtId="167" fontId="33" fillId="0" borderId="0" xfId="0" applyNumberFormat="1" applyFont="1" applyBorder="1" applyAlignment="1">
      <alignment/>
    </xf>
    <xf numFmtId="49" fontId="33" fillId="0" borderId="0" xfId="0" applyNumberFormat="1" applyFont="1" applyAlignment="1">
      <alignment/>
    </xf>
    <xf numFmtId="167" fontId="34" fillId="0" borderId="0" xfId="0" applyNumberFormat="1" applyFont="1" applyAlignment="1">
      <alignment/>
    </xf>
    <xf numFmtId="167" fontId="33" fillId="0" borderId="17" xfId="50" applyNumberFormat="1" applyFont="1" applyBorder="1" applyAlignment="1">
      <alignment/>
    </xf>
    <xf numFmtId="167" fontId="34" fillId="0" borderId="17" xfId="50" applyNumberFormat="1" applyFont="1" applyBorder="1" applyAlignment="1">
      <alignment/>
    </xf>
    <xf numFmtId="0" fontId="33" fillId="0" borderId="18" xfId="0" applyFont="1" applyBorder="1" applyAlignment="1">
      <alignment/>
    </xf>
    <xf numFmtId="167" fontId="28" fillId="0" borderId="0" xfId="0" applyNumberFormat="1" applyFont="1" applyBorder="1" applyAlignment="1">
      <alignment/>
    </xf>
    <xf numFmtId="167" fontId="33" fillId="0" borderId="14" xfId="0" applyNumberFormat="1" applyFont="1" applyBorder="1" applyAlignment="1">
      <alignment/>
    </xf>
    <xf numFmtId="167" fontId="34" fillId="0" borderId="14" xfId="0" applyNumberFormat="1" applyFont="1" applyBorder="1" applyAlignment="1">
      <alignment/>
    </xf>
    <xf numFmtId="167" fontId="33" fillId="0" borderId="5" xfId="50" applyNumberFormat="1" applyFont="1" applyBorder="1" applyAlignment="1">
      <alignment/>
    </xf>
    <xf numFmtId="167" fontId="34" fillId="0" borderId="5" xfId="50" applyNumberFormat="1" applyFont="1" applyBorder="1" applyAlignment="1">
      <alignment/>
    </xf>
    <xf numFmtId="0" fontId="41" fillId="0" borderId="0" xfId="0" applyFont="1" applyAlignment="1">
      <alignment/>
    </xf>
    <xf numFmtId="43" fontId="28" fillId="0" borderId="0" xfId="50" applyFont="1" applyAlignment="1">
      <alignment/>
    </xf>
    <xf numFmtId="167" fontId="34" fillId="0" borderId="0" xfId="50" applyNumberFormat="1" applyFont="1" applyFill="1" applyBorder="1" applyAlignment="1">
      <alignment/>
    </xf>
    <xf numFmtId="43" fontId="34" fillId="0" borderId="15" xfId="50" applyNumberFormat="1" applyFont="1" applyFill="1" applyBorder="1" applyAlignment="1">
      <alignment/>
    </xf>
    <xf numFmtId="0" fontId="42" fillId="0" borderId="0" xfId="0" applyFont="1" applyFill="1" applyAlignment="1">
      <alignment/>
    </xf>
    <xf numFmtId="0" fontId="3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33" fillId="0" borderId="0" xfId="0" applyFont="1" applyAlignment="1">
      <alignment wrapText="1"/>
    </xf>
    <xf numFmtId="0" fontId="47" fillId="0" borderId="0" xfId="0" applyFont="1" applyAlignment="1">
      <alignment wrapText="1"/>
    </xf>
    <xf numFmtId="167" fontId="33" fillId="0" borderId="5" xfId="50" applyNumberFormat="1" applyFont="1" applyFill="1" applyBorder="1" applyAlignment="1">
      <alignment/>
    </xf>
    <xf numFmtId="0" fontId="30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] 2" xfId="52"/>
    <cellStyle name="Comma [00]" xfId="53"/>
    <cellStyle name="Comma 2" xfId="54"/>
    <cellStyle name="Comma 2 2" xfId="55"/>
    <cellStyle name="Comma 2 3" xfId="56"/>
    <cellStyle name="Comma 2 5" xfId="57"/>
    <cellStyle name="Comma 3" xfId="58"/>
    <cellStyle name="Comma 4" xfId="59"/>
    <cellStyle name="Comma 5" xfId="60"/>
    <cellStyle name="Comma 6" xfId="61"/>
    <cellStyle name="Comma_KLSE Announcement 2012 QTR 1" xfId="62"/>
    <cellStyle name="Comma0_Standard WP" xfId="63"/>
    <cellStyle name="Currency" xfId="64"/>
    <cellStyle name="Currency [0]" xfId="65"/>
    <cellStyle name="Currency [00]" xfId="66"/>
    <cellStyle name="Date Short" xfId="67"/>
    <cellStyle name="DELTA" xfId="68"/>
    <cellStyle name="Enter Currency (0)" xfId="69"/>
    <cellStyle name="Enter Currency (2)" xfId="70"/>
    <cellStyle name="Enter Units (0)" xfId="71"/>
    <cellStyle name="Enter Units (1)" xfId="72"/>
    <cellStyle name="Enter Units (2)" xfId="73"/>
    <cellStyle name="Explanatory Text" xfId="74"/>
    <cellStyle name="Followed Hyperlink" xfId="75"/>
    <cellStyle name="Good" xfId="76"/>
    <cellStyle name="Grey" xfId="77"/>
    <cellStyle name="Header1" xfId="78"/>
    <cellStyle name="Header2" xfId="79"/>
    <cellStyle name="Heading 1" xfId="80"/>
    <cellStyle name="Heading 2" xfId="81"/>
    <cellStyle name="Heading 3" xfId="82"/>
    <cellStyle name="Heading 4" xfId="83"/>
    <cellStyle name="Hyperlink" xfId="84"/>
    <cellStyle name="Input" xfId="85"/>
    <cellStyle name="Input [yellow]" xfId="86"/>
    <cellStyle name="Link Currency (0)" xfId="87"/>
    <cellStyle name="Link Currency (2)" xfId="88"/>
    <cellStyle name="Link Units (0)" xfId="89"/>
    <cellStyle name="Link Units (1)" xfId="90"/>
    <cellStyle name="Link Units (2)" xfId="91"/>
    <cellStyle name="Linked Cell" xfId="92"/>
    <cellStyle name="Neutral" xfId="93"/>
    <cellStyle name="Normal - Style1" xfId="94"/>
    <cellStyle name="Normal 2" xfId="95"/>
    <cellStyle name="Normal 2 2 2" xfId="96"/>
    <cellStyle name="Normal 3" xfId="97"/>
    <cellStyle name="Normal 4" xfId="98"/>
    <cellStyle name="Note" xfId="99"/>
    <cellStyle name="Output" xfId="100"/>
    <cellStyle name="Percent" xfId="101"/>
    <cellStyle name="Percent [0]" xfId="102"/>
    <cellStyle name="Percent [00]" xfId="103"/>
    <cellStyle name="Percent [2]" xfId="104"/>
    <cellStyle name="Percent 2" xfId="105"/>
    <cellStyle name="Percent 3" xfId="106"/>
    <cellStyle name="PrePop Currency (0)" xfId="107"/>
    <cellStyle name="PrePop Currency (2)" xfId="108"/>
    <cellStyle name="PrePop Units (0)" xfId="109"/>
    <cellStyle name="PrePop Units (1)" xfId="110"/>
    <cellStyle name="PrePop Units (2)" xfId="111"/>
    <cellStyle name="Text Indent A" xfId="112"/>
    <cellStyle name="Text Indent B" xfId="113"/>
    <cellStyle name="Text Indent C" xfId="114"/>
    <cellStyle name="Title" xfId="115"/>
    <cellStyle name="Total" xfId="116"/>
    <cellStyle name="Warning Text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0</xdr:row>
      <xdr:rowOff>9525</xdr:rowOff>
    </xdr:from>
    <xdr:to>
      <xdr:col>6</xdr:col>
      <xdr:colOff>66675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9525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0</xdr:row>
      <xdr:rowOff>142875</xdr:rowOff>
    </xdr:from>
    <xdr:to>
      <xdr:col>3</xdr:col>
      <xdr:colOff>695325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142875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1</xdr:row>
      <xdr:rowOff>28575</xdr:rowOff>
    </xdr:from>
    <xdr:to>
      <xdr:col>7</xdr:col>
      <xdr:colOff>390525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90500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771525</xdr:colOff>
      <xdr:row>38</xdr:row>
      <xdr:rowOff>123825</xdr:rowOff>
    </xdr:from>
    <xdr:to>
      <xdr:col>13</xdr:col>
      <xdr:colOff>533400</xdr:colOff>
      <xdr:row>38</xdr:row>
      <xdr:rowOff>123825</xdr:rowOff>
    </xdr:to>
    <xdr:sp>
      <xdr:nvSpPr>
        <xdr:cNvPr id="2" name="Line 2"/>
        <xdr:cNvSpPr>
          <a:spLocks/>
        </xdr:cNvSpPr>
      </xdr:nvSpPr>
      <xdr:spPr>
        <a:xfrm>
          <a:off x="7048500" y="74295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38</xdr:row>
      <xdr:rowOff>123825</xdr:rowOff>
    </xdr:from>
    <xdr:to>
      <xdr:col>5</xdr:col>
      <xdr:colOff>76200</xdr:colOff>
      <xdr:row>38</xdr:row>
      <xdr:rowOff>123825</xdr:rowOff>
    </xdr:to>
    <xdr:sp>
      <xdr:nvSpPr>
        <xdr:cNvPr id="3" name="Line 3"/>
        <xdr:cNvSpPr>
          <a:spLocks/>
        </xdr:cNvSpPr>
      </xdr:nvSpPr>
      <xdr:spPr>
        <a:xfrm flipH="1">
          <a:off x="2533650" y="74295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771525</xdr:colOff>
      <xdr:row>9</xdr:row>
      <xdr:rowOff>123825</xdr:rowOff>
    </xdr:from>
    <xdr:to>
      <xdr:col>13</xdr:col>
      <xdr:colOff>533400</xdr:colOff>
      <xdr:row>9</xdr:row>
      <xdr:rowOff>123825</xdr:rowOff>
    </xdr:to>
    <xdr:sp>
      <xdr:nvSpPr>
        <xdr:cNvPr id="4" name="Line 4"/>
        <xdr:cNvSpPr>
          <a:spLocks/>
        </xdr:cNvSpPr>
      </xdr:nvSpPr>
      <xdr:spPr>
        <a:xfrm>
          <a:off x="7048500" y="17335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9</xdr:row>
      <xdr:rowOff>123825</xdr:rowOff>
    </xdr:from>
    <xdr:to>
      <xdr:col>5</xdr:col>
      <xdr:colOff>76200</xdr:colOff>
      <xdr:row>9</xdr:row>
      <xdr:rowOff>123825</xdr:rowOff>
    </xdr:to>
    <xdr:sp>
      <xdr:nvSpPr>
        <xdr:cNvPr id="5" name="Line 5"/>
        <xdr:cNvSpPr>
          <a:spLocks/>
        </xdr:cNvSpPr>
      </xdr:nvSpPr>
      <xdr:spPr>
        <a:xfrm flipH="1">
          <a:off x="2533650" y="17335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142875</xdr:rowOff>
    </xdr:from>
    <xdr:to>
      <xdr:col>5</xdr:col>
      <xdr:colOff>1247775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42875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%20-%20TAX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2\jblau\Audit\WORKPAPERS\GROUP\Limburg%20Holdings-wp\2007\Ban%20Teik%20Bee%20Company\BTB%20Com.%20Sdn.%20Bhd.%20-%20consol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 TAX ADJ"/>
      <sheetName val="Non-qualifying assets"/>
      <sheetName val="Tax penalty"/>
      <sheetName val="Sheet3"/>
      <sheetName val="DEFERRED TAX -PBC"/>
      <sheetName val="NQNBV(1)"/>
      <sheetName val="NQNBV(DH)"/>
      <sheetName val="GT_Custom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PE (BBC Group)"/>
      <sheetName val="PPE (ELKAYSEE GROUP)"/>
      <sheetName val="Notes to accounts"/>
      <sheetName val="Tanfield Traders"/>
      <sheetName val="BTBDev-elimination"/>
      <sheetName val="Consol BS"/>
      <sheetName val="Consol IS"/>
      <sheetName val="BTB Co Consol JE"/>
      <sheetName val="Elkaysee Consol JE"/>
      <sheetName val="Limburg Consol. JE"/>
      <sheetName val="BTB group - workings-superceded"/>
      <sheetName val="BTBProp-elimination"/>
      <sheetName val="BTB group- elimination workings"/>
      <sheetName val="Intercompany"/>
      <sheetName val="GT_Custo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4:L84"/>
  <sheetViews>
    <sheetView showGridLines="0" view="pageBreakPreview" zoomScaleNormal="75" zoomScaleSheetLayoutView="100" workbookViewId="0" topLeftCell="A47">
      <selection activeCell="E77" sqref="E77"/>
    </sheetView>
  </sheetViews>
  <sheetFormatPr defaultColWidth="9.140625" defaultRowHeight="12.75" outlineLevelRow="1"/>
  <cols>
    <col min="1" max="1" width="3.00390625" style="2" customWidth="1"/>
    <col min="2" max="2" width="2.57421875" style="2" customWidth="1"/>
    <col min="3" max="3" width="9.140625" style="2" customWidth="1"/>
    <col min="4" max="4" width="8.140625" style="2" customWidth="1"/>
    <col min="5" max="5" width="9.140625" style="2" customWidth="1"/>
    <col min="6" max="6" width="10.57421875" style="2" customWidth="1"/>
    <col min="7" max="7" width="5.421875" style="2" customWidth="1"/>
    <col min="8" max="8" width="10.57421875" style="2" customWidth="1"/>
    <col min="9" max="9" width="5.421875" style="2" customWidth="1"/>
    <col min="10" max="10" width="10.57421875" style="2" customWidth="1"/>
    <col min="11" max="11" width="5.421875" style="2" customWidth="1"/>
    <col min="12" max="16384" width="9.140625" style="2" customWidth="1"/>
  </cols>
  <sheetData>
    <row r="1" ht="12.75"/>
    <row r="2" ht="12.75"/>
    <row r="3" ht="12.75"/>
    <row r="4" spans="1:11" ht="16.5" customHeight="1">
      <c r="A4" s="86" t="s">
        <v>0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ht="16.5" customHeight="1"/>
    <row r="6" spans="1:11" ht="16.5" customHeight="1">
      <c r="A6" s="84" t="s">
        <v>35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4.25">
      <c r="A7" s="84" t="s">
        <v>36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1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8:12" ht="15">
      <c r="H9" s="6" t="s">
        <v>37</v>
      </c>
      <c r="I9" s="10"/>
      <c r="J9" s="41" t="s">
        <v>38</v>
      </c>
      <c r="K9" s="11"/>
      <c r="L9" s="36"/>
    </row>
    <row r="10" spans="8:12" ht="15">
      <c r="H10" s="42" t="s">
        <v>39</v>
      </c>
      <c r="I10" s="10"/>
      <c r="J10" s="43" t="s">
        <v>40</v>
      </c>
      <c r="K10" s="11"/>
      <c r="L10" s="36"/>
    </row>
    <row r="11" spans="8:11" ht="15">
      <c r="H11" s="8" t="s">
        <v>8</v>
      </c>
      <c r="I11" s="10"/>
      <c r="J11" s="44" t="s">
        <v>8</v>
      </c>
      <c r="K11" s="10"/>
    </row>
    <row r="12" spans="2:11" ht="15">
      <c r="B12" s="36" t="s">
        <v>41</v>
      </c>
      <c r="H12" s="10"/>
      <c r="I12" s="10"/>
      <c r="J12" s="44"/>
      <c r="K12" s="10"/>
    </row>
    <row r="13" spans="2:11" ht="15">
      <c r="B13" s="36" t="s">
        <v>42</v>
      </c>
      <c r="H13" s="10"/>
      <c r="I13" s="10"/>
      <c r="J13" s="25"/>
      <c r="K13" s="10"/>
    </row>
    <row r="14" spans="2:11" ht="15">
      <c r="B14" s="11" t="s">
        <v>43</v>
      </c>
      <c r="C14" s="36"/>
      <c r="D14" s="36"/>
      <c r="E14" s="36"/>
      <c r="H14" s="12">
        <v>155103</v>
      </c>
      <c r="I14" s="10"/>
      <c r="J14" s="23">
        <v>155489</v>
      </c>
      <c r="K14" s="12"/>
    </row>
    <row r="15" spans="2:11" ht="15">
      <c r="B15" s="11" t="s">
        <v>44</v>
      </c>
      <c r="C15" s="36"/>
      <c r="D15" s="36"/>
      <c r="E15" s="36"/>
      <c r="H15" s="12">
        <v>150</v>
      </c>
      <c r="I15" s="10"/>
      <c r="J15" s="23">
        <v>150</v>
      </c>
      <c r="K15" s="12"/>
    </row>
    <row r="16" spans="2:11" ht="15" hidden="1">
      <c r="B16" s="11" t="s">
        <v>45</v>
      </c>
      <c r="C16" s="36"/>
      <c r="D16" s="36"/>
      <c r="E16" s="36"/>
      <c r="H16" s="12">
        <v>0</v>
      </c>
      <c r="I16" s="10"/>
      <c r="J16" s="23">
        <v>0</v>
      </c>
      <c r="K16" s="12"/>
    </row>
    <row r="17" spans="2:11" ht="15">
      <c r="B17" s="11" t="s">
        <v>46</v>
      </c>
      <c r="H17" s="14">
        <v>5241</v>
      </c>
      <c r="I17" s="10"/>
      <c r="J17" s="45">
        <v>5241</v>
      </c>
      <c r="K17" s="12"/>
    </row>
    <row r="18" spans="2:11" ht="15">
      <c r="B18" s="11"/>
      <c r="H18" s="20"/>
      <c r="I18" s="10"/>
      <c r="J18" s="30"/>
      <c r="K18" s="12"/>
    </row>
    <row r="19" spans="2:11" ht="15">
      <c r="B19" s="11"/>
      <c r="H19" s="14">
        <f>SUM(H14:H17)</f>
        <v>160494</v>
      </c>
      <c r="I19" s="10"/>
      <c r="J19" s="45">
        <f>SUM(J14:J17)</f>
        <v>160880</v>
      </c>
      <c r="K19" s="12"/>
    </row>
    <row r="20" spans="2:11" ht="15">
      <c r="B20" s="10"/>
      <c r="H20" s="12"/>
      <c r="I20" s="10"/>
      <c r="J20" s="23"/>
      <c r="K20" s="12"/>
    </row>
    <row r="21" spans="2:11" ht="15">
      <c r="B21" s="11" t="s">
        <v>47</v>
      </c>
      <c r="C21" s="36"/>
      <c r="D21" s="36"/>
      <c r="H21" s="12"/>
      <c r="I21" s="10"/>
      <c r="J21" s="23"/>
      <c r="K21" s="12"/>
    </row>
    <row r="22" spans="2:11" ht="15">
      <c r="B22" s="10"/>
      <c r="C22" s="10" t="s">
        <v>48</v>
      </c>
      <c r="H22" s="20">
        <v>38021</v>
      </c>
      <c r="I22" s="10"/>
      <c r="J22" s="20">
        <v>43262</v>
      </c>
      <c r="K22" s="12"/>
    </row>
    <row r="23" spans="2:11" ht="15">
      <c r="B23" s="10"/>
      <c r="C23" s="10" t="s">
        <v>49</v>
      </c>
      <c r="H23" s="20">
        <v>20373</v>
      </c>
      <c r="I23" s="10"/>
      <c r="J23" s="20">
        <v>23955</v>
      </c>
      <c r="K23" s="12"/>
    </row>
    <row r="24" spans="2:11" ht="15">
      <c r="B24" s="10"/>
      <c r="C24" s="10" t="s">
        <v>50</v>
      </c>
      <c r="H24" s="20">
        <v>5998</v>
      </c>
      <c r="I24" s="10"/>
      <c r="J24" s="20">
        <v>9064</v>
      </c>
      <c r="K24" s="12"/>
    </row>
    <row r="25" spans="2:11" ht="15">
      <c r="B25" s="10"/>
      <c r="C25" s="10" t="s">
        <v>51</v>
      </c>
      <c r="H25" s="20">
        <v>164</v>
      </c>
      <c r="I25" s="10"/>
      <c r="J25" s="20">
        <v>162</v>
      </c>
      <c r="K25" s="12"/>
    </row>
    <row r="26" spans="2:11" ht="15">
      <c r="B26" s="10"/>
      <c r="C26" s="10" t="s">
        <v>52</v>
      </c>
      <c r="H26" s="20">
        <v>6603</v>
      </c>
      <c r="I26" s="10"/>
      <c r="J26" s="20">
        <v>2298</v>
      </c>
      <c r="K26" s="12"/>
    </row>
    <row r="27" spans="2:11" ht="15">
      <c r="B27" s="10"/>
      <c r="C27" s="10" t="s">
        <v>53</v>
      </c>
      <c r="H27" s="20">
        <v>65</v>
      </c>
      <c r="I27" s="10"/>
      <c r="J27" s="20">
        <v>65</v>
      </c>
      <c r="K27" s="12"/>
    </row>
    <row r="28" spans="2:11" ht="15">
      <c r="B28" s="10"/>
      <c r="C28" s="10" t="s">
        <v>54</v>
      </c>
      <c r="H28" s="20">
        <v>1770</v>
      </c>
      <c r="I28" s="10"/>
      <c r="J28" s="20">
        <v>1794</v>
      </c>
      <c r="K28" s="12"/>
    </row>
    <row r="29" spans="2:11" ht="14.25" customHeight="1">
      <c r="B29" s="10"/>
      <c r="C29" s="10"/>
      <c r="H29" s="46"/>
      <c r="I29" s="10"/>
      <c r="J29" s="46"/>
      <c r="K29" s="23"/>
    </row>
    <row r="30" spans="2:11" ht="14.25" customHeight="1">
      <c r="B30" s="10"/>
      <c r="C30" s="10"/>
      <c r="H30" s="30">
        <f>SUM(H22:H28)</f>
        <v>72994</v>
      </c>
      <c r="I30" s="10"/>
      <c r="J30" s="30">
        <f>SUM(J22:J28)</f>
        <v>80600</v>
      </c>
      <c r="K30" s="23"/>
    </row>
    <row r="31" spans="2:11" ht="15">
      <c r="B31" s="10"/>
      <c r="C31" s="10" t="s">
        <v>55</v>
      </c>
      <c r="H31" s="14">
        <v>0</v>
      </c>
      <c r="I31" s="19"/>
      <c r="J31" s="14">
        <v>1981</v>
      </c>
      <c r="K31" s="12"/>
    </row>
    <row r="32" spans="2:11" ht="14.25" customHeight="1">
      <c r="B32" s="10"/>
      <c r="C32" s="10"/>
      <c r="H32" s="30"/>
      <c r="I32" s="10"/>
      <c r="J32" s="30"/>
      <c r="K32" s="23"/>
    </row>
    <row r="33" spans="2:11" ht="15.75" thickBot="1">
      <c r="B33" s="11" t="s">
        <v>56</v>
      </c>
      <c r="C33" s="10"/>
      <c r="H33" s="47">
        <f>+H19+H30+H31</f>
        <v>233488</v>
      </c>
      <c r="I33" s="10"/>
      <c r="J33" s="47">
        <f>+J19+J30+J31</f>
        <v>243461</v>
      </c>
      <c r="K33" s="23"/>
    </row>
    <row r="34" spans="2:11" ht="15.75" thickTop="1">
      <c r="B34" s="11"/>
      <c r="C34" s="10"/>
      <c r="H34" s="30"/>
      <c r="I34" s="10"/>
      <c r="J34" s="30"/>
      <c r="K34" s="23"/>
    </row>
    <row r="35" spans="2:11" ht="15">
      <c r="B35" s="10"/>
      <c r="C35" s="10"/>
      <c r="H35" s="20"/>
      <c r="I35" s="10"/>
      <c r="J35" s="30"/>
      <c r="K35" s="12"/>
    </row>
    <row r="36" spans="2:11" ht="15">
      <c r="B36" s="11" t="s">
        <v>57</v>
      </c>
      <c r="C36" s="10"/>
      <c r="H36" s="20"/>
      <c r="I36" s="10"/>
      <c r="J36" s="30"/>
      <c r="K36" s="12"/>
    </row>
    <row r="37" spans="2:11" ht="15">
      <c r="B37" s="11" t="s">
        <v>58</v>
      </c>
      <c r="C37" s="10"/>
      <c r="H37" s="12"/>
      <c r="I37" s="10"/>
      <c r="J37" s="23"/>
      <c r="K37" s="12"/>
    </row>
    <row r="38" spans="2:11" ht="15">
      <c r="B38" s="10" t="s">
        <v>59</v>
      </c>
      <c r="C38" s="11"/>
      <c r="D38" s="36"/>
      <c r="H38" s="12">
        <v>60911</v>
      </c>
      <c r="I38" s="10"/>
      <c r="J38" s="23">
        <v>60911</v>
      </c>
      <c r="K38" s="12"/>
    </row>
    <row r="39" spans="2:12" ht="15">
      <c r="B39" s="10" t="s">
        <v>60</v>
      </c>
      <c r="C39" s="11"/>
      <c r="D39" s="36"/>
      <c r="H39" s="45">
        <v>67592</v>
      </c>
      <c r="I39" s="10"/>
      <c r="J39" s="45">
        <v>69205</v>
      </c>
      <c r="K39" s="48"/>
      <c r="L39" s="49"/>
    </row>
    <row r="40" spans="2:12" ht="15">
      <c r="B40" s="10"/>
      <c r="C40" s="11"/>
      <c r="D40" s="36"/>
      <c r="H40" s="30"/>
      <c r="I40" s="10"/>
      <c r="J40" s="30"/>
      <c r="K40" s="10"/>
      <c r="L40" s="49"/>
    </row>
    <row r="41" spans="2:11" s="39" customFormat="1" ht="14.25" customHeight="1">
      <c r="B41" s="10"/>
      <c r="C41" s="11"/>
      <c r="D41" s="50"/>
      <c r="H41" s="23">
        <f>+H39+H38</f>
        <v>128503</v>
      </c>
      <c r="I41" s="10"/>
      <c r="J41" s="23">
        <f>+J39+J38</f>
        <v>130116</v>
      </c>
      <c r="K41" s="10"/>
    </row>
    <row r="42" spans="2:11" s="39" customFormat="1" ht="1.5" customHeight="1">
      <c r="B42" s="11"/>
      <c r="C42" s="11"/>
      <c r="D42" s="50"/>
      <c r="H42" s="23"/>
      <c r="I42" s="10"/>
      <c r="J42" s="23"/>
      <c r="K42" s="10"/>
    </row>
    <row r="43" spans="2:11" ht="15">
      <c r="B43" s="11" t="s">
        <v>61</v>
      </c>
      <c r="C43" s="11"/>
      <c r="D43" s="36"/>
      <c r="H43" s="45">
        <v>0</v>
      </c>
      <c r="I43" s="10"/>
      <c r="J43" s="45">
        <v>0</v>
      </c>
      <c r="K43" s="10"/>
    </row>
    <row r="44" spans="2:11" ht="15">
      <c r="B44" s="11"/>
      <c r="C44" s="11"/>
      <c r="D44" s="36"/>
      <c r="H44" s="12"/>
      <c r="I44" s="10"/>
      <c r="J44" s="23"/>
      <c r="K44" s="10"/>
    </row>
    <row r="45" spans="2:11" ht="15.75" thickBot="1">
      <c r="B45" s="11" t="s">
        <v>62</v>
      </c>
      <c r="C45" s="11"/>
      <c r="D45" s="36"/>
      <c r="H45" s="21">
        <f>SUM(H41:H43)</f>
        <v>128503</v>
      </c>
      <c r="I45" s="10"/>
      <c r="J45" s="47">
        <f>SUM(J41:J43)</f>
        <v>130116</v>
      </c>
      <c r="K45" s="10"/>
    </row>
    <row r="46" spans="2:11" ht="15.75" thickTop="1">
      <c r="B46" s="11"/>
      <c r="C46" s="11"/>
      <c r="D46" s="36"/>
      <c r="H46" s="12"/>
      <c r="I46" s="10"/>
      <c r="J46" s="23"/>
      <c r="K46" s="10"/>
    </row>
    <row r="47" spans="2:11" ht="15">
      <c r="B47" s="11" t="s">
        <v>63</v>
      </c>
      <c r="C47" s="11"/>
      <c r="D47" s="36"/>
      <c r="H47" s="12"/>
      <c r="I47" s="10"/>
      <c r="J47" s="23"/>
      <c r="K47" s="10"/>
    </row>
    <row r="48" spans="2:11" ht="15">
      <c r="B48" s="10" t="s">
        <v>64</v>
      </c>
      <c r="C48" s="11"/>
      <c r="D48" s="36"/>
      <c r="H48" s="12">
        <v>9556</v>
      </c>
      <c r="I48" s="10"/>
      <c r="J48" s="23">
        <v>10584</v>
      </c>
      <c r="K48" s="10"/>
    </row>
    <row r="49" spans="2:11" ht="15">
      <c r="B49" s="10" t="s">
        <v>65</v>
      </c>
      <c r="C49" s="10"/>
      <c r="H49" s="14">
        <v>12050</v>
      </c>
      <c r="I49" s="10"/>
      <c r="J49" s="45">
        <v>12326</v>
      </c>
      <c r="K49" s="10"/>
    </row>
    <row r="50" spans="2:11" ht="15">
      <c r="B50" s="10"/>
      <c r="C50" s="10"/>
      <c r="H50" s="20"/>
      <c r="I50" s="10"/>
      <c r="J50" s="30"/>
      <c r="K50" s="10"/>
    </row>
    <row r="51" spans="2:11" ht="15">
      <c r="B51" s="11" t="s">
        <v>66</v>
      </c>
      <c r="C51" s="10"/>
      <c r="H51" s="14">
        <f>SUM(H48:H49)</f>
        <v>21606</v>
      </c>
      <c r="I51" s="10"/>
      <c r="J51" s="45">
        <f>SUM(J48:J49)</f>
        <v>22910</v>
      </c>
      <c r="K51" s="10"/>
    </row>
    <row r="52" spans="2:11" ht="15">
      <c r="B52" s="10"/>
      <c r="C52" s="10"/>
      <c r="H52" s="20"/>
      <c r="I52" s="10"/>
      <c r="J52" s="30"/>
      <c r="K52" s="10"/>
    </row>
    <row r="53" spans="2:11" ht="15">
      <c r="B53" s="11" t="s">
        <v>67</v>
      </c>
      <c r="C53" s="10"/>
      <c r="H53" s="20"/>
      <c r="I53" s="10"/>
      <c r="J53" s="30"/>
      <c r="K53" s="10"/>
    </row>
    <row r="54" spans="2:11" ht="15">
      <c r="B54" s="10" t="s">
        <v>68</v>
      </c>
      <c r="C54" s="10"/>
      <c r="H54" s="30">
        <v>5449</v>
      </c>
      <c r="I54" s="10"/>
      <c r="J54" s="30">
        <v>8981</v>
      </c>
      <c r="K54" s="10"/>
    </row>
    <row r="55" spans="2:11" ht="15">
      <c r="B55" s="10" t="s">
        <v>69</v>
      </c>
      <c r="C55" s="10"/>
      <c r="H55" s="30">
        <v>5512</v>
      </c>
      <c r="I55" s="10"/>
      <c r="J55" s="30">
        <v>5812</v>
      </c>
      <c r="K55" s="10"/>
    </row>
    <row r="56" spans="2:11" ht="15" hidden="1">
      <c r="B56" s="10" t="s">
        <v>70</v>
      </c>
      <c r="C56" s="10"/>
      <c r="H56" s="30">
        <v>0</v>
      </c>
      <c r="I56" s="10"/>
      <c r="J56" s="30">
        <v>0</v>
      </c>
      <c r="K56" s="10"/>
    </row>
    <row r="57" spans="2:11" ht="15">
      <c r="B57" s="10" t="s">
        <v>71</v>
      </c>
      <c r="C57" s="10"/>
      <c r="H57" s="30">
        <v>71752</v>
      </c>
      <c r="I57" s="10"/>
      <c r="J57" s="30">
        <v>74529</v>
      </c>
      <c r="K57" s="10"/>
    </row>
    <row r="58" spans="2:11" ht="15" hidden="1" outlineLevel="1">
      <c r="B58" s="10" t="s">
        <v>72</v>
      </c>
      <c r="C58" s="10"/>
      <c r="H58" s="30">
        <f>84-84</f>
        <v>0</v>
      </c>
      <c r="I58" s="10"/>
      <c r="J58" s="30">
        <f>84-84</f>
        <v>0</v>
      </c>
      <c r="K58" s="10"/>
    </row>
    <row r="59" spans="2:11" ht="15" collapsed="1">
      <c r="B59" s="10" t="s">
        <v>17</v>
      </c>
      <c r="C59" s="10"/>
      <c r="H59" s="45">
        <v>666</v>
      </c>
      <c r="I59" s="10"/>
      <c r="J59" s="45">
        <v>1113</v>
      </c>
      <c r="K59" s="10"/>
    </row>
    <row r="60" spans="2:11" ht="15">
      <c r="B60" s="10"/>
      <c r="C60" s="10"/>
      <c r="H60" s="30"/>
      <c r="I60" s="10"/>
      <c r="J60" s="30"/>
      <c r="K60" s="10"/>
    </row>
    <row r="61" spans="2:11" ht="15">
      <c r="B61" s="11" t="s">
        <v>73</v>
      </c>
      <c r="C61" s="10"/>
      <c r="H61" s="45">
        <f>SUM(H54:H59)</f>
        <v>83379</v>
      </c>
      <c r="I61" s="10"/>
      <c r="J61" s="45">
        <f>SUM(J54:J59)</f>
        <v>90435</v>
      </c>
      <c r="K61" s="10"/>
    </row>
    <row r="62" spans="2:11" ht="15">
      <c r="B62" s="10"/>
      <c r="C62" s="10"/>
      <c r="H62" s="30"/>
      <c r="I62" s="10"/>
      <c r="J62" s="30"/>
      <c r="K62" s="10"/>
    </row>
    <row r="63" spans="2:11" ht="15">
      <c r="B63" s="10" t="s">
        <v>74</v>
      </c>
      <c r="C63" s="10"/>
      <c r="H63" s="30">
        <f>+H61+H51</f>
        <v>104985</v>
      </c>
      <c r="I63" s="10"/>
      <c r="J63" s="30">
        <f>+J61+J51</f>
        <v>113345</v>
      </c>
      <c r="K63" s="10"/>
    </row>
    <row r="64" spans="2:11" ht="15">
      <c r="B64" s="10"/>
      <c r="C64" s="10"/>
      <c r="H64" s="10"/>
      <c r="I64" s="10"/>
      <c r="J64" s="10"/>
      <c r="K64" s="10"/>
    </row>
    <row r="65" spans="2:11" ht="18.75" customHeight="1" thickBot="1">
      <c r="B65" s="11" t="s">
        <v>75</v>
      </c>
      <c r="C65" s="10"/>
      <c r="H65" s="51">
        <f>+H45+H63</f>
        <v>233488</v>
      </c>
      <c r="I65" s="10"/>
      <c r="J65" s="51">
        <f>+J45+J63</f>
        <v>243461</v>
      </c>
      <c r="K65" s="25"/>
    </row>
    <row r="66" spans="2:11" ht="18.75" customHeight="1" thickTop="1">
      <c r="B66" s="10"/>
      <c r="C66" s="10"/>
      <c r="H66" s="52"/>
      <c r="I66" s="10"/>
      <c r="J66" s="52"/>
      <c r="K66" s="25"/>
    </row>
    <row r="67" spans="2:11" ht="15">
      <c r="B67" s="19" t="s">
        <v>76</v>
      </c>
      <c r="C67" s="53"/>
      <c r="K67" s="10"/>
    </row>
    <row r="68" spans="2:10" ht="15">
      <c r="B68" s="19" t="s">
        <v>77</v>
      </c>
      <c r="C68" s="10"/>
      <c r="H68" s="54">
        <f>(+H41)/59690.75</f>
        <v>2.1528126217211208</v>
      </c>
      <c r="I68" s="10"/>
      <c r="J68" s="54">
        <f>(J41)/59690.75</f>
        <v>2.1798352341024363</v>
      </c>
    </row>
    <row r="69" spans="2:10" ht="15">
      <c r="B69" s="10"/>
      <c r="C69" s="10"/>
      <c r="J69" s="54"/>
    </row>
    <row r="70" ht="12.75">
      <c r="B70" s="36" t="s">
        <v>78</v>
      </c>
    </row>
    <row r="71" ht="12.75">
      <c r="B71" s="36" t="s">
        <v>33</v>
      </c>
    </row>
    <row r="72" spans="2:3" ht="15">
      <c r="B72" s="10"/>
      <c r="C72" s="10"/>
    </row>
    <row r="73" spans="2:11" ht="15">
      <c r="B73" s="10"/>
      <c r="C73" s="10"/>
      <c r="J73" s="55"/>
      <c r="K73" s="55" t="s">
        <v>79</v>
      </c>
    </row>
    <row r="74" spans="2:3" ht="15">
      <c r="B74" s="10"/>
      <c r="C74" s="10"/>
    </row>
    <row r="75" spans="3:10" ht="15" hidden="1">
      <c r="C75" s="10"/>
      <c r="H75" s="56">
        <f>H65-H33</f>
        <v>0</v>
      </c>
      <c r="I75" s="56">
        <f>I65-I33</f>
        <v>0</v>
      </c>
      <c r="J75" s="56">
        <f>J65-J33</f>
        <v>0</v>
      </c>
    </row>
    <row r="76" ht="15">
      <c r="C76" s="10"/>
    </row>
    <row r="77" ht="15">
      <c r="C77" s="10"/>
    </row>
    <row r="78" ht="15">
      <c r="C78" s="10"/>
    </row>
    <row r="79" ht="15">
      <c r="C79" s="10"/>
    </row>
    <row r="80" ht="15">
      <c r="C80" s="10"/>
    </row>
    <row r="81" ht="15">
      <c r="C81" s="10"/>
    </row>
    <row r="82" ht="15">
      <c r="C82" s="10"/>
    </row>
    <row r="83" ht="15">
      <c r="C83" s="10"/>
    </row>
    <row r="84" ht="15">
      <c r="C84" s="10"/>
    </row>
  </sheetData>
  <mergeCells count="4">
    <mergeCell ref="A7:K7"/>
    <mergeCell ref="A8:K8"/>
    <mergeCell ref="A4:K4"/>
    <mergeCell ref="A6:K6"/>
  </mergeCells>
  <printOptions horizontalCentered="1"/>
  <pageMargins left="0.58" right="0.25" top="0.25" bottom="0.25" header="0.32" footer="0.5"/>
  <pageSetup fitToHeight="1" fitToWidth="1" horizontalDpi="180" verticalDpi="18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4:K70"/>
  <sheetViews>
    <sheetView showGridLines="0" view="pageBreakPreview" zoomScaleNormal="75" zoomScaleSheetLayoutView="100" workbookViewId="0" topLeftCell="A1">
      <selection activeCell="I22" sqref="I22"/>
    </sheetView>
  </sheetViews>
  <sheetFormatPr defaultColWidth="9.140625" defaultRowHeight="12.75"/>
  <cols>
    <col min="1" max="1" width="3.140625" style="2" customWidth="1"/>
    <col min="2" max="2" width="2.421875" style="2" customWidth="1"/>
    <col min="3" max="3" width="45.7109375" style="2" customWidth="1"/>
    <col min="4" max="4" width="13.140625" style="2" customWidth="1"/>
    <col min="5" max="5" width="12.00390625" style="2" customWidth="1"/>
    <col min="6" max="6" width="1.7109375" style="2" customWidth="1"/>
    <col min="7" max="7" width="12.00390625" style="2" customWidth="1"/>
    <col min="8" max="8" width="1.7109375" style="2" customWidth="1"/>
    <col min="9" max="9" width="12.00390625" style="2" customWidth="1"/>
    <col min="10" max="10" width="1.7109375" style="2" customWidth="1"/>
    <col min="11" max="11" width="12.00390625" style="2" customWidth="1"/>
    <col min="12" max="16384" width="9.140625" style="2" customWidth="1"/>
  </cols>
  <sheetData>
    <row r="1" ht="12.75"/>
    <row r="2" ht="12.75"/>
    <row r="3" ht="12.75"/>
    <row r="4" spans="1:11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6.5">
      <c r="A5" s="86" t="s">
        <v>0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7" spans="1:11" ht="14.25">
      <c r="A7" s="87" t="s">
        <v>1</v>
      </c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ht="14.25">
      <c r="A8" s="87" t="s">
        <v>2</v>
      </c>
      <c r="B8" s="87"/>
      <c r="C8" s="87"/>
      <c r="D8" s="87"/>
      <c r="E8" s="87"/>
      <c r="F8" s="87"/>
      <c r="G8" s="87"/>
      <c r="H8" s="87"/>
      <c r="I8" s="87"/>
      <c r="J8" s="87"/>
      <c r="K8" s="87"/>
    </row>
    <row r="10" spans="5:11" ht="14.25">
      <c r="E10" s="4">
        <v>2012</v>
      </c>
      <c r="G10" s="5">
        <v>2011</v>
      </c>
      <c r="I10" s="4">
        <v>2012</v>
      </c>
      <c r="K10" s="5">
        <v>2011</v>
      </c>
    </row>
    <row r="11" spans="5:11" ht="14.25">
      <c r="E11" s="6" t="s">
        <v>3</v>
      </c>
      <c r="G11" s="6" t="s">
        <v>3</v>
      </c>
      <c r="I11" s="6" t="s">
        <v>4</v>
      </c>
      <c r="K11" s="6" t="s">
        <v>4</v>
      </c>
    </row>
    <row r="12" spans="5:11" ht="14.25">
      <c r="E12" s="6" t="s">
        <v>5</v>
      </c>
      <c r="G12" s="6" t="s">
        <v>5</v>
      </c>
      <c r="I12" s="6" t="s">
        <v>6</v>
      </c>
      <c r="K12" s="6" t="s">
        <v>6</v>
      </c>
    </row>
    <row r="13" spans="5:11" ht="14.25">
      <c r="E13" s="7">
        <v>40359</v>
      </c>
      <c r="G13" s="7">
        <v>40359</v>
      </c>
      <c r="I13" s="7" t="s">
        <v>7</v>
      </c>
      <c r="K13" s="7" t="s">
        <v>7</v>
      </c>
    </row>
    <row r="14" spans="5:11" ht="15">
      <c r="E14" s="8" t="s">
        <v>8</v>
      </c>
      <c r="G14" s="8" t="s">
        <v>8</v>
      </c>
      <c r="I14" s="8" t="s">
        <v>8</v>
      </c>
      <c r="K14" s="8" t="s">
        <v>8</v>
      </c>
    </row>
    <row r="15" spans="5:11" ht="15">
      <c r="E15" s="8"/>
      <c r="G15" s="9" t="s">
        <v>9</v>
      </c>
      <c r="I15" s="9"/>
      <c r="K15" s="9" t="s">
        <v>9</v>
      </c>
    </row>
    <row r="17" spans="1:11" ht="15">
      <c r="A17" s="10"/>
      <c r="B17" s="10"/>
      <c r="C17" s="11" t="s">
        <v>10</v>
      </c>
      <c r="D17" s="11"/>
      <c r="E17" s="12">
        <f>I17-52321</f>
        <v>54338</v>
      </c>
      <c r="F17" s="12"/>
      <c r="G17" s="13">
        <f>K17-69455</f>
        <v>63498</v>
      </c>
      <c r="H17" s="10"/>
      <c r="I17" s="12">
        <v>106659</v>
      </c>
      <c r="J17" s="12"/>
      <c r="K17" s="13">
        <v>132953</v>
      </c>
    </row>
    <row r="18" spans="1:11" ht="15">
      <c r="A18" s="10"/>
      <c r="B18" s="10"/>
      <c r="C18" s="11"/>
      <c r="D18" s="11"/>
      <c r="E18" s="12"/>
      <c r="F18" s="12"/>
      <c r="G18" s="13"/>
      <c r="H18" s="10"/>
      <c r="I18" s="12"/>
      <c r="J18" s="12"/>
      <c r="K18" s="13"/>
    </row>
    <row r="19" spans="1:11" ht="15">
      <c r="A19" s="10"/>
      <c r="B19" s="10"/>
      <c r="C19" s="11" t="s">
        <v>11</v>
      </c>
      <c r="D19" s="11"/>
      <c r="E19" s="12">
        <f>-E17-E21+E23</f>
        <v>-52310</v>
      </c>
      <c r="F19" s="12"/>
      <c r="G19" s="13">
        <f>-G17-G21+G23</f>
        <v>-60816</v>
      </c>
      <c r="H19" s="10"/>
      <c r="I19" s="12">
        <f>-I17-I21+I23</f>
        <v>-106568</v>
      </c>
      <c r="J19" s="12"/>
      <c r="K19" s="13">
        <f>-K17-K21+K23</f>
        <v>-126643</v>
      </c>
    </row>
    <row r="20" spans="1:11" ht="15">
      <c r="A20" s="10"/>
      <c r="B20" s="10"/>
      <c r="C20" s="11"/>
      <c r="D20" s="11"/>
      <c r="E20" s="12"/>
      <c r="F20" s="12"/>
      <c r="G20" s="13"/>
      <c r="H20" s="10"/>
      <c r="I20" s="12"/>
      <c r="J20" s="12"/>
      <c r="K20" s="13"/>
    </row>
    <row r="21" spans="1:11" ht="15">
      <c r="A21" s="10"/>
      <c r="B21" s="10"/>
      <c r="C21" s="11" t="s">
        <v>12</v>
      </c>
      <c r="D21" s="11"/>
      <c r="E21" s="12">
        <f>I21-577</f>
        <v>449</v>
      </c>
      <c r="F21" s="12"/>
      <c r="G21" s="13">
        <f>K21-275</f>
        <v>224</v>
      </c>
      <c r="H21" s="10"/>
      <c r="I21" s="12">
        <v>1026</v>
      </c>
      <c r="J21" s="12"/>
      <c r="K21" s="13">
        <v>499</v>
      </c>
    </row>
    <row r="22" spans="1:11" ht="15">
      <c r="A22" s="10"/>
      <c r="B22" s="10"/>
      <c r="C22" s="11"/>
      <c r="D22" s="11"/>
      <c r="E22" s="12"/>
      <c r="F22" s="12"/>
      <c r="G22" s="13"/>
      <c r="H22" s="10"/>
      <c r="I22" s="12"/>
      <c r="J22" s="12"/>
      <c r="K22" s="13"/>
    </row>
    <row r="23" spans="1:11" ht="15">
      <c r="A23" s="10"/>
      <c r="B23" s="10"/>
      <c r="C23" s="11" t="s">
        <v>13</v>
      </c>
      <c r="D23" s="11"/>
      <c r="E23" s="12">
        <f>I23+1360</f>
        <v>2477</v>
      </c>
      <c r="F23" s="12"/>
      <c r="G23" s="13">
        <f>K23-3903</f>
        <v>2906</v>
      </c>
      <c r="H23" s="10"/>
      <c r="I23" s="12">
        <v>1117</v>
      </c>
      <c r="J23" s="12"/>
      <c r="K23" s="13">
        <v>6809</v>
      </c>
    </row>
    <row r="24" spans="1:11" ht="15" hidden="1">
      <c r="A24" s="10"/>
      <c r="B24" s="10"/>
      <c r="C24" s="11"/>
      <c r="D24" s="11"/>
      <c r="E24" s="12"/>
      <c r="F24" s="12"/>
      <c r="G24" s="13"/>
      <c r="H24" s="10"/>
      <c r="I24" s="12"/>
      <c r="J24" s="12"/>
      <c r="K24" s="13"/>
    </row>
    <row r="25" spans="1:11" ht="15" hidden="1">
      <c r="A25" s="10"/>
      <c r="B25" s="10"/>
      <c r="C25" s="11" t="s">
        <v>14</v>
      </c>
      <c r="D25" s="11"/>
      <c r="E25" s="12">
        <v>0</v>
      </c>
      <c r="F25" s="12"/>
      <c r="G25" s="13">
        <v>0</v>
      </c>
      <c r="H25" s="10"/>
      <c r="I25" s="12"/>
      <c r="J25" s="12"/>
      <c r="K25" s="13"/>
    </row>
    <row r="26" spans="1:11" ht="15">
      <c r="A26" s="10"/>
      <c r="B26" s="10"/>
      <c r="C26" s="11"/>
      <c r="D26" s="11"/>
      <c r="E26" s="12"/>
      <c r="F26" s="12"/>
      <c r="G26" s="13"/>
      <c r="H26" s="10"/>
      <c r="I26" s="12"/>
      <c r="J26" s="12"/>
      <c r="K26" s="13"/>
    </row>
    <row r="27" spans="1:11" ht="15">
      <c r="A27" s="10"/>
      <c r="B27" s="10"/>
      <c r="C27" s="11" t="s">
        <v>15</v>
      </c>
      <c r="D27" s="11"/>
      <c r="E27" s="12">
        <f>I27+1176</f>
        <v>-1075</v>
      </c>
      <c r="F27" s="12"/>
      <c r="G27" s="13">
        <f>K27+1380</f>
        <v>-1409</v>
      </c>
      <c r="H27" s="10"/>
      <c r="I27" s="12">
        <f>-2251</f>
        <v>-2251</v>
      </c>
      <c r="J27" s="12"/>
      <c r="K27" s="13">
        <f>-2789</f>
        <v>-2789</v>
      </c>
    </row>
    <row r="28" spans="1:11" ht="14.25" customHeight="1">
      <c r="A28" s="10"/>
      <c r="B28" s="10"/>
      <c r="C28" s="11"/>
      <c r="D28" s="11"/>
      <c r="E28" s="14"/>
      <c r="F28" s="12"/>
      <c r="G28" s="15"/>
      <c r="H28" s="10"/>
      <c r="I28" s="14"/>
      <c r="J28" s="12"/>
      <c r="K28" s="15"/>
    </row>
    <row r="29" spans="1:11" ht="1.5" customHeight="1" hidden="1">
      <c r="A29" s="10"/>
      <c r="B29" s="10"/>
      <c r="C29" s="11"/>
      <c r="D29" s="11"/>
      <c r="E29" s="12"/>
      <c r="F29" s="12"/>
      <c r="G29" s="13"/>
      <c r="H29" s="10"/>
      <c r="I29" s="12"/>
      <c r="J29" s="12"/>
      <c r="K29" s="13"/>
    </row>
    <row r="30" spans="1:11" ht="15">
      <c r="A30" s="10"/>
      <c r="B30" s="10"/>
      <c r="C30" s="11" t="s">
        <v>16</v>
      </c>
      <c r="D30" s="16"/>
      <c r="E30" s="12">
        <f>+E23+E27+E25</f>
        <v>1402</v>
      </c>
      <c r="F30" s="12"/>
      <c r="G30" s="13">
        <f>+G23+G27+G25</f>
        <v>1497</v>
      </c>
      <c r="H30" s="10"/>
      <c r="I30" s="12">
        <f>+I23+I27+I25</f>
        <v>-1134</v>
      </c>
      <c r="J30" s="12"/>
      <c r="K30" s="13">
        <f>+K23+K27+K25</f>
        <v>4020</v>
      </c>
    </row>
    <row r="31" spans="1:11" ht="15">
      <c r="A31" s="10"/>
      <c r="B31" s="10"/>
      <c r="C31" s="11"/>
      <c r="D31" s="11"/>
      <c r="E31" s="12"/>
      <c r="F31" s="12"/>
      <c r="G31" s="13"/>
      <c r="H31" s="10"/>
      <c r="I31" s="12"/>
      <c r="J31" s="12"/>
      <c r="K31" s="13"/>
    </row>
    <row r="32" spans="1:11" ht="15">
      <c r="A32" s="10"/>
      <c r="B32" s="10"/>
      <c r="C32" s="11" t="s">
        <v>17</v>
      </c>
      <c r="D32" s="11"/>
      <c r="E32" s="14">
        <f>I32+218</f>
        <v>-210</v>
      </c>
      <c r="F32" s="12"/>
      <c r="G32" s="15">
        <f>K32+493</f>
        <v>-520</v>
      </c>
      <c r="H32" s="10"/>
      <c r="I32" s="17">
        <f>-428</f>
        <v>-428</v>
      </c>
      <c r="J32" s="12"/>
      <c r="K32" s="15">
        <v>-1013</v>
      </c>
    </row>
    <row r="33" spans="1:11" ht="9.75" customHeight="1" hidden="1">
      <c r="A33" s="10"/>
      <c r="B33" s="10"/>
      <c r="C33" s="11"/>
      <c r="D33" s="11"/>
      <c r="E33" s="12"/>
      <c r="F33" s="12"/>
      <c r="G33" s="13"/>
      <c r="H33" s="10"/>
      <c r="I33" s="12"/>
      <c r="J33" s="12"/>
      <c r="K33" s="13"/>
    </row>
    <row r="34" spans="1:11" ht="9.75" customHeight="1">
      <c r="A34" s="10"/>
      <c r="B34" s="10"/>
      <c r="C34" s="11"/>
      <c r="D34" s="11"/>
      <c r="E34" s="12"/>
      <c r="F34" s="12"/>
      <c r="G34" s="18"/>
      <c r="H34" s="19"/>
      <c r="I34" s="20"/>
      <c r="J34" s="20"/>
      <c r="K34" s="18"/>
    </row>
    <row r="35" spans="1:11" ht="15">
      <c r="A35" s="10"/>
      <c r="B35" s="10"/>
      <c r="C35" s="11" t="s">
        <v>18</v>
      </c>
      <c r="D35" s="16"/>
      <c r="E35" s="20">
        <f>+E30+E32</f>
        <v>1192</v>
      </c>
      <c r="F35" s="20"/>
      <c r="G35" s="18">
        <f>+G30+G32</f>
        <v>977</v>
      </c>
      <c r="H35" s="19"/>
      <c r="I35" s="20">
        <f>+I30+I32</f>
        <v>-1562</v>
      </c>
      <c r="J35" s="20"/>
      <c r="K35" s="18">
        <f>+K30+K32</f>
        <v>3007</v>
      </c>
    </row>
    <row r="36" spans="1:11" ht="15">
      <c r="A36" s="10"/>
      <c r="B36" s="10"/>
      <c r="C36" s="11"/>
      <c r="D36" s="11"/>
      <c r="E36" s="12"/>
      <c r="F36" s="12"/>
      <c r="G36" s="18"/>
      <c r="H36" s="19"/>
      <c r="I36" s="20"/>
      <c r="J36" s="20"/>
      <c r="K36" s="18"/>
    </row>
    <row r="37" spans="1:11" ht="15">
      <c r="A37" s="10"/>
      <c r="B37" s="10"/>
      <c r="C37" s="11" t="s">
        <v>19</v>
      </c>
      <c r="D37" s="16"/>
      <c r="E37" s="14">
        <f>I37+2</f>
        <v>-49</v>
      </c>
      <c r="F37" s="12"/>
      <c r="G37" s="15">
        <f>K37-49</f>
        <v>1044</v>
      </c>
      <c r="H37" s="10"/>
      <c r="I37" s="14">
        <f>-51</f>
        <v>-51</v>
      </c>
      <c r="J37" s="12"/>
      <c r="K37" s="15">
        <v>1093</v>
      </c>
    </row>
    <row r="38" spans="1:11" ht="15">
      <c r="A38" s="10"/>
      <c r="B38" s="10"/>
      <c r="C38" s="11"/>
      <c r="D38" s="11"/>
      <c r="E38" s="12"/>
      <c r="F38" s="12"/>
      <c r="G38" s="13"/>
      <c r="H38" s="10"/>
      <c r="I38" s="12"/>
      <c r="J38" s="12"/>
      <c r="K38" s="13"/>
    </row>
    <row r="39" spans="1:11" ht="15">
      <c r="A39" s="10"/>
      <c r="B39" s="10"/>
      <c r="C39" s="11" t="s">
        <v>20</v>
      </c>
      <c r="D39" s="16"/>
      <c r="E39" s="20">
        <f>E35+E37</f>
        <v>1143</v>
      </c>
      <c r="F39" s="20"/>
      <c r="G39" s="18">
        <f>G35+G37</f>
        <v>2021</v>
      </c>
      <c r="H39" s="19"/>
      <c r="I39" s="20">
        <f>I35+I37</f>
        <v>-1613</v>
      </c>
      <c r="J39" s="20">
        <f>J35+J37</f>
        <v>0</v>
      </c>
      <c r="K39" s="18">
        <f>K35+K37</f>
        <v>4100</v>
      </c>
    </row>
    <row r="40" spans="1:11" ht="15">
      <c r="A40" s="10"/>
      <c r="B40" s="10"/>
      <c r="C40" s="11"/>
      <c r="D40" s="11"/>
      <c r="E40" s="12"/>
      <c r="F40" s="12"/>
      <c r="G40" s="13"/>
      <c r="H40" s="10"/>
      <c r="I40" s="12"/>
      <c r="J40" s="12"/>
      <c r="K40" s="13"/>
    </row>
    <row r="41" spans="1:11" ht="15">
      <c r="A41" s="10"/>
      <c r="B41" s="10"/>
      <c r="C41" s="11" t="s">
        <v>21</v>
      </c>
      <c r="D41" s="11"/>
      <c r="E41" s="12">
        <f>I41</f>
        <v>0</v>
      </c>
      <c r="F41" s="12"/>
      <c r="G41" s="13">
        <v>0</v>
      </c>
      <c r="H41" s="10"/>
      <c r="I41" s="12">
        <v>0</v>
      </c>
      <c r="J41" s="12"/>
      <c r="K41" s="13">
        <v>0</v>
      </c>
    </row>
    <row r="42" spans="1:11" ht="15">
      <c r="A42" s="10"/>
      <c r="B42" s="10"/>
      <c r="C42" s="11"/>
      <c r="D42" s="11"/>
      <c r="E42" s="12"/>
      <c r="F42" s="12"/>
      <c r="G42" s="13"/>
      <c r="H42" s="10"/>
      <c r="I42" s="12"/>
      <c r="J42" s="12"/>
      <c r="K42" s="13"/>
    </row>
    <row r="43" spans="1:11" ht="15.75" thickBot="1">
      <c r="A43" s="10"/>
      <c r="B43" s="10"/>
      <c r="C43" s="11" t="s">
        <v>22</v>
      </c>
      <c r="D43" s="16"/>
      <c r="E43" s="21">
        <f>E39+E41</f>
        <v>1143</v>
      </c>
      <c r="F43" s="12"/>
      <c r="G43" s="22">
        <f>G39</f>
        <v>2021</v>
      </c>
      <c r="H43" s="10"/>
      <c r="I43" s="21">
        <f>I39+I41</f>
        <v>-1613</v>
      </c>
      <c r="J43" s="12"/>
      <c r="K43" s="22">
        <f>K39</f>
        <v>4100</v>
      </c>
    </row>
    <row r="44" spans="1:11" ht="15.75" thickTop="1">
      <c r="A44" s="10"/>
      <c r="B44" s="10"/>
      <c r="C44" s="16"/>
      <c r="D44" s="16"/>
      <c r="E44" s="20"/>
      <c r="F44" s="12"/>
      <c r="G44" s="18"/>
      <c r="H44" s="10"/>
      <c r="I44" s="20"/>
      <c r="J44" s="12"/>
      <c r="K44" s="18"/>
    </row>
    <row r="45" spans="1:11" ht="15">
      <c r="A45" s="10"/>
      <c r="B45" s="10"/>
      <c r="C45" s="16"/>
      <c r="D45" s="16"/>
      <c r="E45" s="20"/>
      <c r="F45" s="12"/>
      <c r="G45" s="18"/>
      <c r="H45" s="10"/>
      <c r="I45" s="20"/>
      <c r="J45" s="12"/>
      <c r="K45" s="18"/>
    </row>
    <row r="46" spans="1:11" ht="15">
      <c r="A46" s="10"/>
      <c r="B46" s="10"/>
      <c r="C46" s="11" t="s">
        <v>23</v>
      </c>
      <c r="D46" s="11"/>
      <c r="E46" s="12"/>
      <c r="F46" s="12"/>
      <c r="G46" s="13"/>
      <c r="H46" s="10"/>
      <c r="I46" s="12"/>
      <c r="J46" s="12"/>
      <c r="K46" s="13"/>
    </row>
    <row r="47" spans="1:11" ht="15">
      <c r="A47" s="10"/>
      <c r="B47" s="10"/>
      <c r="C47" s="11" t="s">
        <v>24</v>
      </c>
      <c r="D47" s="11"/>
      <c r="E47" s="23">
        <f>+E50-E48</f>
        <v>1143</v>
      </c>
      <c r="F47" s="23"/>
      <c r="G47" s="24">
        <f>+G50-G48</f>
        <v>2021</v>
      </c>
      <c r="H47" s="25"/>
      <c r="I47" s="23">
        <f>+I50-I48</f>
        <v>-1613</v>
      </c>
      <c r="J47" s="12"/>
      <c r="K47" s="24">
        <f>+K50-K48</f>
        <v>4100</v>
      </c>
    </row>
    <row r="48" spans="1:11" ht="15">
      <c r="A48" s="10"/>
      <c r="B48" s="10"/>
      <c r="C48" s="11" t="s">
        <v>25</v>
      </c>
      <c r="D48" s="11"/>
      <c r="E48" s="23">
        <v>0</v>
      </c>
      <c r="F48" s="23"/>
      <c r="G48" s="24">
        <v>0</v>
      </c>
      <c r="H48" s="25"/>
      <c r="I48" s="23">
        <v>0</v>
      </c>
      <c r="J48" s="12"/>
      <c r="K48" s="24">
        <v>0</v>
      </c>
    </row>
    <row r="49" spans="1:11" ht="15">
      <c r="A49" s="10"/>
      <c r="B49" s="10"/>
      <c r="C49" s="11"/>
      <c r="D49" s="11"/>
      <c r="E49" s="23"/>
      <c r="F49" s="23"/>
      <c r="G49" s="24"/>
      <c r="H49" s="25"/>
      <c r="I49" s="23"/>
      <c r="J49" s="12"/>
      <c r="K49" s="13"/>
    </row>
    <row r="50" spans="1:11" ht="15.75" thickBot="1">
      <c r="A50" s="10"/>
      <c r="B50" s="10"/>
      <c r="C50" s="11" t="s">
        <v>20</v>
      </c>
      <c r="D50" s="11"/>
      <c r="E50" s="26">
        <f>+E39</f>
        <v>1143</v>
      </c>
      <c r="F50" s="23"/>
      <c r="G50" s="27">
        <f>+G39</f>
        <v>2021</v>
      </c>
      <c r="H50" s="25"/>
      <c r="I50" s="26">
        <f>+I39</f>
        <v>-1613</v>
      </c>
      <c r="J50" s="12"/>
      <c r="K50" s="28">
        <f>+K39</f>
        <v>4100</v>
      </c>
    </row>
    <row r="51" spans="1:11" ht="15.75" thickTop="1">
      <c r="A51" s="10"/>
      <c r="B51" s="10"/>
      <c r="C51" s="11"/>
      <c r="D51" s="11"/>
      <c r="E51" s="25"/>
      <c r="F51" s="25"/>
      <c r="G51" s="25"/>
      <c r="H51" s="25"/>
      <c r="I51" s="25"/>
      <c r="J51" s="10"/>
      <c r="K51" s="10"/>
    </row>
    <row r="52" spans="1:11" ht="15">
      <c r="A52" s="10"/>
      <c r="B52" s="10"/>
      <c r="C52" s="11"/>
      <c r="D52" s="11"/>
      <c r="E52" s="25"/>
      <c r="F52" s="25"/>
      <c r="G52" s="25"/>
      <c r="H52" s="25"/>
      <c r="I52" s="25"/>
      <c r="J52" s="10"/>
      <c r="K52" s="10"/>
    </row>
    <row r="53" spans="1:11" ht="15">
      <c r="A53" s="10"/>
      <c r="B53" s="10"/>
      <c r="C53" s="11" t="s">
        <v>23</v>
      </c>
      <c r="D53" s="11"/>
      <c r="E53" s="12"/>
      <c r="F53" s="12"/>
      <c r="G53" s="13"/>
      <c r="H53" s="10"/>
      <c r="I53" s="12"/>
      <c r="J53" s="12"/>
      <c r="K53" s="13"/>
    </row>
    <row r="54" spans="1:11" ht="15">
      <c r="A54" s="10"/>
      <c r="B54" s="10"/>
      <c r="C54" s="11" t="s">
        <v>24</v>
      </c>
      <c r="D54" s="11"/>
      <c r="E54" s="23">
        <f>E43</f>
        <v>1143</v>
      </c>
      <c r="F54" s="23"/>
      <c r="G54" s="24">
        <f>G47</f>
        <v>2021</v>
      </c>
      <c r="H54" s="25"/>
      <c r="I54" s="23">
        <f>I43</f>
        <v>-1613</v>
      </c>
      <c r="J54" s="12"/>
      <c r="K54" s="13">
        <f>K47</f>
        <v>4100</v>
      </c>
    </row>
    <row r="55" spans="1:11" ht="15">
      <c r="A55" s="10"/>
      <c r="B55" s="10"/>
      <c r="C55" s="11" t="s">
        <v>25</v>
      </c>
      <c r="D55" s="11"/>
      <c r="E55" s="23">
        <v>0</v>
      </c>
      <c r="F55" s="23"/>
      <c r="G55" s="24">
        <f>G48</f>
        <v>0</v>
      </c>
      <c r="H55" s="25"/>
      <c r="I55" s="23">
        <v>0</v>
      </c>
      <c r="J55" s="12"/>
      <c r="K55" s="24">
        <f>K48</f>
        <v>0</v>
      </c>
    </row>
    <row r="56" spans="1:11" ht="15">
      <c r="A56" s="10"/>
      <c r="B56" s="10"/>
      <c r="C56" s="11"/>
      <c r="D56" s="11"/>
      <c r="E56" s="23"/>
      <c r="F56" s="23"/>
      <c r="G56" s="24"/>
      <c r="H56" s="25"/>
      <c r="I56" s="23"/>
      <c r="J56" s="12"/>
      <c r="K56" s="13"/>
    </row>
    <row r="57" spans="1:11" ht="15.75" thickBot="1">
      <c r="A57" s="10"/>
      <c r="B57" s="10"/>
      <c r="C57" s="11" t="s">
        <v>26</v>
      </c>
      <c r="D57" s="11"/>
      <c r="E57" s="26">
        <f>SUM(E54:E56)</f>
        <v>1143</v>
      </c>
      <c r="F57" s="23"/>
      <c r="G57" s="28">
        <f>SUM(G54:G56)</f>
        <v>2021</v>
      </c>
      <c r="H57" s="25"/>
      <c r="I57" s="26">
        <f>SUM(I54:I56)</f>
        <v>-1613</v>
      </c>
      <c r="J57" s="12"/>
      <c r="K57" s="28">
        <f>SUM(K54:K56)</f>
        <v>4100</v>
      </c>
    </row>
    <row r="58" spans="1:11" ht="15.75" thickTop="1">
      <c r="A58" s="10"/>
      <c r="B58" s="10"/>
      <c r="C58" s="11"/>
      <c r="D58" s="11"/>
      <c r="E58" s="30"/>
      <c r="F58" s="23"/>
      <c r="G58" s="71"/>
      <c r="H58" s="25"/>
      <c r="I58" s="30"/>
      <c r="J58" s="12"/>
      <c r="K58" s="18"/>
    </row>
    <row r="59" spans="1:11" ht="15">
      <c r="A59" s="10"/>
      <c r="B59" s="10"/>
      <c r="C59" s="11" t="s">
        <v>27</v>
      </c>
      <c r="D59" s="11"/>
      <c r="E59" s="30"/>
      <c r="F59" s="30"/>
      <c r="G59" s="71"/>
      <c r="H59" s="31"/>
      <c r="I59" s="30"/>
      <c r="J59" s="20"/>
      <c r="K59" s="18"/>
    </row>
    <row r="60" spans="1:11" ht="15">
      <c r="A60" s="10"/>
      <c r="B60" s="10"/>
      <c r="C60" s="11"/>
      <c r="D60" s="11"/>
      <c r="E60" s="30"/>
      <c r="F60" s="30"/>
      <c r="G60" s="71"/>
      <c r="H60" s="31"/>
      <c r="I60" s="30"/>
      <c r="J60" s="20"/>
      <c r="K60" s="18"/>
    </row>
    <row r="61" spans="3:11" ht="15.75" thickBot="1">
      <c r="C61" s="11" t="s">
        <v>28</v>
      </c>
      <c r="D61" s="11"/>
      <c r="E61" s="32">
        <f>E35/59690.75*100</f>
        <v>1.9969593278690585</v>
      </c>
      <c r="F61" s="33"/>
      <c r="G61" s="72">
        <f>(G35-G48)/59777*100</f>
        <v>1.6344078826304433</v>
      </c>
      <c r="H61" s="25"/>
      <c r="I61" s="32">
        <f>I35/59690.75*100</f>
        <v>-2.6168208642042528</v>
      </c>
      <c r="J61" s="34"/>
      <c r="K61" s="72">
        <f>(K35-K48)/59777*100</f>
        <v>5.030362848587249</v>
      </c>
    </row>
    <row r="62" spans="3:11" ht="16.5" thickBot="1" thickTop="1">
      <c r="C62" s="11" t="s">
        <v>29</v>
      </c>
      <c r="D62" s="11"/>
      <c r="E62" s="32">
        <f>E37/59690.75*100</f>
        <v>-0.08208977102817439</v>
      </c>
      <c r="F62" s="33"/>
      <c r="G62" s="72">
        <f>G37/59777*100</f>
        <v>1.7464911253492148</v>
      </c>
      <c r="H62" s="25"/>
      <c r="I62" s="32">
        <f>I37/59690.75*100</f>
        <v>-0.08544037392728354</v>
      </c>
      <c r="J62" s="34"/>
      <c r="K62" s="72">
        <f>K37/59777*100</f>
        <v>1.8284624521136894</v>
      </c>
    </row>
    <row r="63" spans="3:11" ht="16.5" thickBot="1" thickTop="1">
      <c r="C63" s="11" t="s">
        <v>30</v>
      </c>
      <c r="D63" s="11"/>
      <c r="E63" s="32">
        <f>E47/59690.75*100</f>
        <v>1.914869556840884</v>
      </c>
      <c r="F63" s="33"/>
      <c r="G63" s="72">
        <f>G47/59777*100</f>
        <v>3.3808990079796577</v>
      </c>
      <c r="H63" s="25"/>
      <c r="I63" s="32">
        <f>I47/59690.75*100</f>
        <v>-2.7022612381315363</v>
      </c>
      <c r="J63" s="34"/>
      <c r="K63" s="72">
        <f>K47/59777*100</f>
        <v>6.858825300700938</v>
      </c>
    </row>
    <row r="64" spans="3:11" ht="16.5" thickBot="1" thickTop="1">
      <c r="C64" s="11" t="s">
        <v>31</v>
      </c>
      <c r="D64" s="11"/>
      <c r="E64" s="32">
        <f>+E63</f>
        <v>1.914869556840884</v>
      </c>
      <c r="F64" s="33"/>
      <c r="G64" s="72">
        <f>+G63</f>
        <v>3.3808990079796577</v>
      </c>
      <c r="H64" s="25"/>
      <c r="I64" s="32">
        <f>+I63</f>
        <v>-2.7022612381315363</v>
      </c>
      <c r="J64" s="34"/>
      <c r="K64" s="72">
        <f>+K63</f>
        <v>6.858825300700938</v>
      </c>
    </row>
    <row r="65" spans="3:11" ht="15" thickTop="1">
      <c r="C65" s="11"/>
      <c r="D65" s="11"/>
      <c r="E65" s="35"/>
      <c r="F65" s="35"/>
      <c r="G65" s="73"/>
      <c r="H65" s="35"/>
      <c r="I65" s="35"/>
      <c r="J65" s="11"/>
      <c r="K65" s="69"/>
    </row>
    <row r="66" spans="3:10" ht="12.75">
      <c r="C66" s="36" t="s">
        <v>32</v>
      </c>
      <c r="D66" s="36"/>
      <c r="E66" s="37"/>
      <c r="F66" s="37"/>
      <c r="G66" s="37"/>
      <c r="H66" s="37"/>
      <c r="I66" s="37"/>
      <c r="J66" s="36"/>
    </row>
    <row r="67" spans="3:10" ht="12.75">
      <c r="C67" s="36" t="s">
        <v>33</v>
      </c>
      <c r="D67" s="36"/>
      <c r="E67" s="36"/>
      <c r="F67" s="36"/>
      <c r="G67" s="36"/>
      <c r="H67" s="36"/>
      <c r="I67" s="36"/>
      <c r="J67" s="36"/>
    </row>
    <row r="68" spans="1:11" s="39" customFormat="1" ht="1.5" customHeight="1" hidden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J70" s="1"/>
      <c r="K70" s="40" t="s">
        <v>34</v>
      </c>
    </row>
    <row r="75" ht="18.75" customHeight="1"/>
  </sheetData>
  <mergeCells count="3">
    <mergeCell ref="A5:K5"/>
    <mergeCell ref="A7:K7"/>
    <mergeCell ref="A8:K8"/>
  </mergeCells>
  <printOptions/>
  <pageMargins left="0.5" right="0.25" top="0.74" bottom="0.25" header="0.5" footer="0.2"/>
  <pageSetup horizontalDpi="180" verticalDpi="18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B5:R78"/>
  <sheetViews>
    <sheetView showGridLines="0" view="pageBreakPreview" zoomScaleNormal="80" zoomScaleSheetLayoutView="100" workbookViewId="0" topLeftCell="A46">
      <selection activeCell="H17" sqref="H17"/>
    </sheetView>
  </sheetViews>
  <sheetFormatPr defaultColWidth="9.140625" defaultRowHeight="12.75"/>
  <cols>
    <col min="1" max="1" width="9.140625" style="2" customWidth="1"/>
    <col min="2" max="2" width="24.421875" style="2" customWidth="1"/>
    <col min="3" max="3" width="1.28515625" style="2" hidden="1" customWidth="1"/>
    <col min="4" max="4" width="12.8515625" style="2" customWidth="1"/>
    <col min="5" max="5" width="1.421875" style="2" customWidth="1"/>
    <col min="6" max="6" width="14.57421875" style="2" customWidth="1"/>
    <col min="7" max="7" width="1.421875" style="2" customWidth="1"/>
    <col min="8" max="8" width="14.28125" style="2" customWidth="1"/>
    <col min="9" max="9" width="1.7109375" style="2" customWidth="1"/>
    <col min="10" max="10" width="12.57421875" style="2" customWidth="1"/>
    <col min="11" max="11" width="1.7109375" style="2" customWidth="1"/>
    <col min="12" max="12" width="12.7109375" style="2" customWidth="1"/>
    <col min="13" max="13" width="1.1484375" style="2" customWidth="1"/>
    <col min="14" max="14" width="13.140625" style="2" customWidth="1"/>
    <col min="15" max="15" width="1.1484375" style="2" customWidth="1"/>
    <col min="16" max="16" width="10.8515625" style="2" hidden="1" customWidth="1"/>
    <col min="17" max="17" width="1.1484375" style="2" hidden="1" customWidth="1"/>
    <col min="18" max="18" width="10.28125" style="2" bestFit="1" customWidth="1"/>
    <col min="19" max="16384" width="9.140625" style="2" customWidth="1"/>
  </cols>
  <sheetData>
    <row r="2" ht="12.75"/>
    <row r="3" ht="12.75"/>
    <row r="4" ht="12.75"/>
    <row r="5" spans="2:15" ht="15.75">
      <c r="B5" s="88" t="s">
        <v>80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74"/>
    </row>
    <row r="6" spans="2:15" ht="15.75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2:15" ht="15.75">
      <c r="B7" s="90" t="s">
        <v>131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75"/>
    </row>
    <row r="8" spans="2:15" ht="15.75">
      <c r="B8" s="90" t="s">
        <v>2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75"/>
    </row>
    <row r="9" spans="4:13" ht="12.75">
      <c r="D9" s="76"/>
      <c r="E9" s="76"/>
      <c r="F9" s="76"/>
      <c r="G9" s="76"/>
      <c r="H9" s="76"/>
      <c r="I9" s="76"/>
      <c r="J9" s="76"/>
      <c r="K9" s="76"/>
      <c r="L9" s="76"/>
      <c r="M9" s="76"/>
    </row>
    <row r="10" spans="4:15" ht="15" customHeight="1">
      <c r="D10" s="91" t="s">
        <v>132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77"/>
    </row>
    <row r="11" spans="4:18" ht="15">
      <c r="D11" s="6" t="s">
        <v>133</v>
      </c>
      <c r="E11" s="77"/>
      <c r="F11" s="78" t="s">
        <v>134</v>
      </c>
      <c r="G11" s="78"/>
      <c r="H11" s="78" t="s">
        <v>133</v>
      </c>
      <c r="I11" s="78"/>
      <c r="J11" s="78" t="s">
        <v>135</v>
      </c>
      <c r="K11" s="78"/>
      <c r="L11" s="6" t="s">
        <v>136</v>
      </c>
      <c r="M11" s="6"/>
      <c r="N11" s="11"/>
      <c r="O11" s="11"/>
      <c r="P11" s="11" t="s">
        <v>137</v>
      </c>
      <c r="Q11" s="10"/>
      <c r="R11" s="6" t="s">
        <v>138</v>
      </c>
    </row>
    <row r="12" spans="4:18" ht="15">
      <c r="D12" s="6" t="s">
        <v>135</v>
      </c>
      <c r="E12" s="77"/>
      <c r="F12" s="6" t="s">
        <v>133</v>
      </c>
      <c r="G12" s="6"/>
      <c r="H12" s="78" t="s">
        <v>139</v>
      </c>
      <c r="I12" s="6"/>
      <c r="J12" s="78" t="s">
        <v>140</v>
      </c>
      <c r="K12" s="6"/>
      <c r="L12" s="6" t="s">
        <v>141</v>
      </c>
      <c r="M12" s="6"/>
      <c r="N12" s="6" t="s">
        <v>138</v>
      </c>
      <c r="O12" s="6"/>
      <c r="P12" s="11" t="s">
        <v>142</v>
      </c>
      <c r="Q12" s="10"/>
      <c r="R12" s="11" t="s">
        <v>143</v>
      </c>
    </row>
    <row r="13" spans="2:18" ht="15">
      <c r="B13" s="10"/>
      <c r="D13" s="8" t="s">
        <v>8</v>
      </c>
      <c r="E13" s="79"/>
      <c r="F13" s="8" t="s">
        <v>8</v>
      </c>
      <c r="G13" s="8"/>
      <c r="H13" s="8" t="s">
        <v>8</v>
      </c>
      <c r="I13" s="8"/>
      <c r="J13" s="8" t="s">
        <v>8</v>
      </c>
      <c r="K13" s="8"/>
      <c r="L13" s="8" t="s">
        <v>8</v>
      </c>
      <c r="M13" s="8"/>
      <c r="N13" s="8" t="s">
        <v>8</v>
      </c>
      <c r="O13" s="8"/>
      <c r="P13" s="8" t="s">
        <v>8</v>
      </c>
      <c r="R13" s="8" t="s">
        <v>8</v>
      </c>
    </row>
    <row r="14" spans="2:15" ht="15">
      <c r="B14" s="10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</row>
    <row r="15" ht="15.75">
      <c r="B15" s="80" t="s">
        <v>144</v>
      </c>
    </row>
    <row r="16" ht="15.75" customHeight="1">
      <c r="B16" s="80" t="s">
        <v>145</v>
      </c>
    </row>
    <row r="17" spans="2:18" ht="38.25" customHeight="1">
      <c r="B17" s="81" t="s">
        <v>146</v>
      </c>
      <c r="D17" s="12">
        <v>60911</v>
      </c>
      <c r="E17" s="12"/>
      <c r="F17" s="12">
        <f>-841</f>
        <v>-841</v>
      </c>
      <c r="G17" s="12"/>
      <c r="H17" s="12">
        <v>919</v>
      </c>
      <c r="I17" s="12"/>
      <c r="J17" s="12">
        <v>14868</v>
      </c>
      <c r="K17" s="12"/>
      <c r="L17" s="12">
        <v>54259</v>
      </c>
      <c r="M17" s="12"/>
      <c r="N17" s="12">
        <f>+L17+J17+H17+F17+D17</f>
        <v>130116</v>
      </c>
      <c r="O17" s="12"/>
      <c r="P17" s="12">
        <v>0</v>
      </c>
      <c r="Q17" s="10"/>
      <c r="R17" s="48">
        <f>SUM(N17:Q17)</f>
        <v>130116</v>
      </c>
    </row>
    <row r="18" spans="2:18" ht="15">
      <c r="B18" s="10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0"/>
      <c r="Q18" s="10"/>
      <c r="R18" s="10"/>
    </row>
    <row r="19" spans="2:18" ht="15" hidden="1">
      <c r="B19" s="10" t="s">
        <v>147</v>
      </c>
      <c r="D19" s="12">
        <v>0</v>
      </c>
      <c r="E19" s="12"/>
      <c r="F19" s="12">
        <v>0</v>
      </c>
      <c r="G19" s="12"/>
      <c r="H19" s="12">
        <v>0</v>
      </c>
      <c r="I19" s="12"/>
      <c r="J19" s="12">
        <v>0</v>
      </c>
      <c r="K19" s="12"/>
      <c r="L19" s="12">
        <v>0</v>
      </c>
      <c r="M19" s="12"/>
      <c r="N19" s="12">
        <v>0</v>
      </c>
      <c r="O19" s="12"/>
      <c r="P19" s="12"/>
      <c r="Q19" s="10"/>
      <c r="R19" s="48">
        <f>SUM(N19:Q19)</f>
        <v>0</v>
      </c>
    </row>
    <row r="20" spans="4:18" ht="15" hidden="1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0"/>
      <c r="Q20" s="10"/>
      <c r="R20" s="10"/>
    </row>
    <row r="21" spans="2:18" ht="30">
      <c r="B21" s="81" t="s">
        <v>148</v>
      </c>
      <c r="D21" s="12">
        <v>0</v>
      </c>
      <c r="E21" s="12"/>
      <c r="F21" s="12">
        <v>0</v>
      </c>
      <c r="G21" s="12"/>
      <c r="H21" s="12">
        <v>0</v>
      </c>
      <c r="I21" s="12"/>
      <c r="J21" s="12">
        <v>0</v>
      </c>
      <c r="K21" s="12"/>
      <c r="L21" s="23">
        <f>-1613</f>
        <v>-1613</v>
      </c>
      <c r="M21" s="23"/>
      <c r="N21" s="23">
        <f>+D21+F21+H21+L21</f>
        <v>-1613</v>
      </c>
      <c r="O21" s="23"/>
      <c r="P21" s="23">
        <v>0</v>
      </c>
      <c r="Q21" s="10"/>
      <c r="R21" s="48">
        <f>SUM(N21:Q21)</f>
        <v>-1613</v>
      </c>
    </row>
    <row r="22" spans="2:18" ht="15">
      <c r="B22" s="81"/>
      <c r="D22" s="12"/>
      <c r="E22" s="12"/>
      <c r="F22" s="12"/>
      <c r="G22" s="12"/>
      <c r="H22" s="12"/>
      <c r="I22" s="12"/>
      <c r="J22" s="12"/>
      <c r="K22" s="12"/>
      <c r="L22" s="23"/>
      <c r="M22" s="23"/>
      <c r="N22" s="23"/>
      <c r="O22" s="23"/>
      <c r="P22" s="33"/>
      <c r="Q22" s="10"/>
      <c r="R22" s="10"/>
    </row>
    <row r="23" spans="2:18" ht="60" hidden="1">
      <c r="B23" s="81" t="s">
        <v>149</v>
      </c>
      <c r="D23" s="12"/>
      <c r="E23" s="12"/>
      <c r="F23" s="12"/>
      <c r="G23" s="12"/>
      <c r="H23" s="12"/>
      <c r="I23" s="12"/>
      <c r="J23" s="12"/>
      <c r="K23" s="12"/>
      <c r="L23" s="23"/>
      <c r="M23" s="23"/>
      <c r="N23" s="23">
        <f>+D23+F23+H23+L23</f>
        <v>0</v>
      </c>
      <c r="O23" s="23"/>
      <c r="P23" s="23">
        <v>0</v>
      </c>
      <c r="Q23" s="10"/>
      <c r="R23" s="48">
        <f>SUM(N23:Q23)</f>
        <v>0</v>
      </c>
    </row>
    <row r="24" spans="2:18" ht="15" hidden="1">
      <c r="B24" s="81"/>
      <c r="D24" s="12"/>
      <c r="E24" s="12"/>
      <c r="F24" s="12"/>
      <c r="G24" s="12"/>
      <c r="H24" s="12"/>
      <c r="I24" s="12"/>
      <c r="J24" s="12"/>
      <c r="K24" s="12"/>
      <c r="L24" s="23"/>
      <c r="M24" s="23"/>
      <c r="N24" s="23"/>
      <c r="O24" s="23"/>
      <c r="P24" s="33"/>
      <c r="Q24" s="10"/>
      <c r="R24" s="10"/>
    </row>
    <row r="25" spans="2:18" ht="30">
      <c r="B25" s="81" t="s">
        <v>150</v>
      </c>
      <c r="D25" s="12"/>
      <c r="E25" s="12"/>
      <c r="F25" s="12"/>
      <c r="G25" s="12"/>
      <c r="H25" s="12"/>
      <c r="I25" s="12"/>
      <c r="J25" s="12">
        <f>-1321</f>
        <v>-1321</v>
      </c>
      <c r="K25" s="12"/>
      <c r="L25" s="23">
        <f>-J25</f>
        <v>1321</v>
      </c>
      <c r="M25" s="23"/>
      <c r="N25" s="23">
        <f>J25+L25</f>
        <v>0</v>
      </c>
      <c r="O25" s="23"/>
      <c r="P25" s="33"/>
      <c r="Q25" s="10"/>
      <c r="R25" s="48">
        <f>SUM(N25:Q25)</f>
        <v>0</v>
      </c>
    </row>
    <row r="26" spans="2:18" ht="15">
      <c r="B26" s="81"/>
      <c r="D26" s="12"/>
      <c r="E26" s="12"/>
      <c r="F26" s="12"/>
      <c r="G26" s="12"/>
      <c r="H26" s="12"/>
      <c r="I26" s="12"/>
      <c r="J26" s="12"/>
      <c r="K26" s="12"/>
      <c r="L26" s="23"/>
      <c r="M26" s="23"/>
      <c r="N26" s="23"/>
      <c r="O26" s="23"/>
      <c r="P26" s="33"/>
      <c r="Q26" s="10"/>
      <c r="R26" s="10"/>
    </row>
    <row r="27" spans="2:18" ht="17.25" customHeight="1">
      <c r="B27" s="81"/>
      <c r="D27" s="12"/>
      <c r="E27" s="12"/>
      <c r="F27" s="12"/>
      <c r="G27" s="12"/>
      <c r="H27" s="12"/>
      <c r="I27" s="12"/>
      <c r="J27" s="12"/>
      <c r="K27" s="12"/>
      <c r="L27" s="23"/>
      <c r="M27" s="23"/>
      <c r="N27" s="23"/>
      <c r="O27" s="23"/>
      <c r="P27" s="33"/>
      <c r="Q27" s="10"/>
      <c r="R27" s="48"/>
    </row>
    <row r="28" spans="2:18" ht="15">
      <c r="B28" s="10"/>
      <c r="D28" s="12"/>
      <c r="E28" s="12"/>
      <c r="F28" s="12"/>
      <c r="G28" s="12"/>
      <c r="H28" s="12"/>
      <c r="I28" s="12"/>
      <c r="J28" s="12"/>
      <c r="K28" s="12"/>
      <c r="L28" s="23"/>
      <c r="M28" s="23"/>
      <c r="N28" s="23"/>
      <c r="O28" s="23"/>
      <c r="P28" s="33"/>
      <c r="Q28" s="10"/>
      <c r="R28" s="48"/>
    </row>
    <row r="29" spans="2:18" ht="33.75" customHeight="1">
      <c r="B29" s="82" t="s">
        <v>151</v>
      </c>
      <c r="D29" s="67">
        <f>+D17+D21+D27</f>
        <v>60911</v>
      </c>
      <c r="E29" s="20"/>
      <c r="F29" s="67">
        <f>+F17+F21+F27</f>
        <v>-841</v>
      </c>
      <c r="G29" s="12"/>
      <c r="H29" s="67">
        <f>+H17+H21+H27</f>
        <v>919</v>
      </c>
      <c r="I29" s="12"/>
      <c r="J29" s="67">
        <f>+J17+J21+J27+J28+J25</f>
        <v>13547</v>
      </c>
      <c r="K29" s="12"/>
      <c r="L29" s="83">
        <f>+L17+L21+L27+L28+L25</f>
        <v>53967</v>
      </c>
      <c r="M29" s="23"/>
      <c r="N29" s="83">
        <f>+N17+N21+N27+N28+N25</f>
        <v>128503</v>
      </c>
      <c r="O29" s="30"/>
      <c r="P29" s="83">
        <f>+P17+P21+P27+P19+P28+P23</f>
        <v>0</v>
      </c>
      <c r="Q29" s="10"/>
      <c r="R29" s="67">
        <f>+R17+R21+R27+R19+R28+R23+R25</f>
        <v>128503</v>
      </c>
    </row>
    <row r="30" spans="2:18" ht="15">
      <c r="B30" s="81"/>
      <c r="D30" s="64"/>
      <c r="E30" s="53"/>
      <c r="F30" s="53"/>
      <c r="H30" s="53"/>
      <c r="L30" s="64"/>
      <c r="N30" s="53"/>
      <c r="O30" s="53"/>
      <c r="P30" s="10"/>
      <c r="Q30" s="10"/>
      <c r="R30" s="10"/>
    </row>
    <row r="31" spans="2:18" ht="15">
      <c r="B31" s="10"/>
      <c r="L31" s="56"/>
      <c r="N31" s="56"/>
      <c r="O31" s="56"/>
      <c r="P31" s="10"/>
      <c r="Q31" s="10"/>
      <c r="R31" s="10"/>
    </row>
    <row r="32" spans="2:18" ht="15">
      <c r="B32" s="36" t="s">
        <v>152</v>
      </c>
      <c r="E32" s="70"/>
      <c r="F32" s="70"/>
      <c r="G32" s="70"/>
      <c r="P32" s="10"/>
      <c r="Q32" s="10"/>
      <c r="R32" s="10"/>
    </row>
    <row r="33" spans="2:18" ht="15">
      <c r="B33" s="36" t="s">
        <v>33</v>
      </c>
      <c r="E33" s="70"/>
      <c r="F33" s="70"/>
      <c r="G33" s="70"/>
      <c r="P33" s="10"/>
      <c r="Q33" s="10"/>
      <c r="R33" s="10"/>
    </row>
    <row r="34" spans="2:15" ht="12.7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77"/>
    </row>
    <row r="35" spans="2:15" ht="12.75">
      <c r="B35" s="77"/>
      <c r="C35" s="77"/>
      <c r="D35" s="77"/>
      <c r="E35" s="77"/>
      <c r="F35" s="77"/>
      <c r="G35" s="77"/>
      <c r="H35" s="77"/>
      <c r="K35" s="77"/>
      <c r="L35" s="77"/>
      <c r="M35" s="77"/>
      <c r="N35" s="77"/>
      <c r="O35" s="77"/>
    </row>
    <row r="36" spans="2:15" ht="15.75">
      <c r="B36" s="90" t="s">
        <v>131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75"/>
    </row>
    <row r="37" spans="2:15" ht="15.75">
      <c r="B37" s="90" t="s">
        <v>153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75"/>
    </row>
    <row r="38" spans="4:13" ht="15.75">
      <c r="D38" s="76"/>
      <c r="E38" s="76"/>
      <c r="F38" s="76"/>
      <c r="G38" s="76"/>
      <c r="H38" s="76"/>
      <c r="I38" s="75"/>
      <c r="J38" s="75"/>
      <c r="K38" s="76"/>
      <c r="L38" s="76"/>
      <c r="M38" s="76"/>
    </row>
    <row r="39" spans="4:15" ht="15" customHeight="1">
      <c r="D39" s="91" t="s">
        <v>132</v>
      </c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77"/>
    </row>
    <row r="40" spans="4:18" ht="15">
      <c r="D40" s="6" t="s">
        <v>133</v>
      </c>
      <c r="E40" s="77"/>
      <c r="F40" s="78" t="s">
        <v>134</v>
      </c>
      <c r="G40" s="78"/>
      <c r="H40" s="78" t="s">
        <v>133</v>
      </c>
      <c r="I40" s="78"/>
      <c r="J40" s="78" t="s">
        <v>135</v>
      </c>
      <c r="K40" s="78"/>
      <c r="L40" s="6" t="s">
        <v>136</v>
      </c>
      <c r="M40" s="6"/>
      <c r="N40" s="11"/>
      <c r="O40" s="11"/>
      <c r="P40" s="11" t="s">
        <v>137</v>
      </c>
      <c r="Q40" s="10"/>
      <c r="R40" s="6" t="s">
        <v>138</v>
      </c>
    </row>
    <row r="41" spans="4:18" ht="15">
      <c r="D41" s="6" t="s">
        <v>135</v>
      </c>
      <c r="E41" s="77"/>
      <c r="F41" s="6" t="s">
        <v>133</v>
      </c>
      <c r="G41" s="6"/>
      <c r="H41" s="78" t="s">
        <v>139</v>
      </c>
      <c r="I41" s="78"/>
      <c r="J41" s="78" t="s">
        <v>140</v>
      </c>
      <c r="K41" s="6"/>
      <c r="L41" s="6" t="s">
        <v>141</v>
      </c>
      <c r="M41" s="6"/>
      <c r="N41" s="6" t="s">
        <v>138</v>
      </c>
      <c r="O41" s="6"/>
      <c r="P41" s="11" t="s">
        <v>142</v>
      </c>
      <c r="Q41" s="10"/>
      <c r="R41" s="11" t="s">
        <v>143</v>
      </c>
    </row>
    <row r="42" spans="2:18" ht="15">
      <c r="B42" s="10"/>
      <c r="D42" s="8" t="s">
        <v>8</v>
      </c>
      <c r="E42" s="79"/>
      <c r="F42" s="8" t="s">
        <v>8</v>
      </c>
      <c r="G42" s="8"/>
      <c r="H42" s="8" t="s">
        <v>8</v>
      </c>
      <c r="I42" s="78"/>
      <c r="J42" s="8" t="s">
        <v>8</v>
      </c>
      <c r="K42" s="8"/>
      <c r="L42" s="8" t="s">
        <v>8</v>
      </c>
      <c r="M42" s="8"/>
      <c r="N42" s="8" t="s">
        <v>8</v>
      </c>
      <c r="O42" s="8"/>
      <c r="P42" s="8" t="s">
        <v>8</v>
      </c>
      <c r="R42" s="8" t="s">
        <v>8</v>
      </c>
    </row>
    <row r="43" spans="2:15" ht="15.75">
      <c r="B43" s="39" t="s">
        <v>154</v>
      </c>
      <c r="D43" s="79"/>
      <c r="E43" s="79"/>
      <c r="F43" s="79"/>
      <c r="G43" s="79"/>
      <c r="H43" s="79"/>
      <c r="I43" s="6"/>
      <c r="J43" s="79"/>
      <c r="K43" s="79"/>
      <c r="L43" s="79"/>
      <c r="M43" s="79"/>
      <c r="N43" s="79"/>
      <c r="O43" s="79"/>
    </row>
    <row r="44" spans="2:9" ht="15.75">
      <c r="B44" s="80" t="s">
        <v>144</v>
      </c>
      <c r="I44" s="8"/>
    </row>
    <row r="45" spans="2:9" ht="15.75">
      <c r="B45" s="80" t="s">
        <v>155</v>
      </c>
      <c r="I45" s="79"/>
    </row>
    <row r="46" spans="2:18" ht="36.75" customHeight="1">
      <c r="B46" s="81" t="s">
        <v>156</v>
      </c>
      <c r="D46" s="12">
        <v>60911</v>
      </c>
      <c r="E46" s="12"/>
      <c r="F46" s="12">
        <v>-806</v>
      </c>
      <c r="G46" s="12"/>
      <c r="H46" s="12">
        <v>919</v>
      </c>
      <c r="I46" s="12"/>
      <c r="J46" s="12">
        <v>17367</v>
      </c>
      <c r="K46" s="12"/>
      <c r="L46" s="12">
        <v>49479</v>
      </c>
      <c r="M46" s="12"/>
      <c r="N46" s="12">
        <f>+L46+J46+H46+F46+D46</f>
        <v>127870</v>
      </c>
      <c r="O46" s="12"/>
      <c r="P46" s="12">
        <v>0</v>
      </c>
      <c r="Q46" s="10"/>
      <c r="R46" s="48">
        <f>SUM(N46:Q46)</f>
        <v>127870</v>
      </c>
    </row>
    <row r="47" spans="2:18" ht="15" hidden="1">
      <c r="B47" s="10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0"/>
      <c r="Q47" s="10"/>
      <c r="R47" s="10"/>
    </row>
    <row r="48" spans="2:18" ht="15" hidden="1">
      <c r="B48" s="10" t="s">
        <v>157</v>
      </c>
      <c r="D48" s="12">
        <v>0</v>
      </c>
      <c r="E48" s="12"/>
      <c r="F48" s="12">
        <v>0</v>
      </c>
      <c r="G48" s="12"/>
      <c r="H48" s="12">
        <v>0</v>
      </c>
      <c r="J48" s="12">
        <v>0</v>
      </c>
      <c r="K48" s="12"/>
      <c r="L48" s="12">
        <v>0</v>
      </c>
      <c r="M48" s="12"/>
      <c r="N48" s="12">
        <f>+L48+J48+H48+F48+D48</f>
        <v>0</v>
      </c>
      <c r="O48" s="12"/>
      <c r="P48" s="48">
        <f>SUM(L48:O48)</f>
        <v>0</v>
      </c>
      <c r="Q48" s="48">
        <f>SUM(M48:P48)</f>
        <v>0</v>
      </c>
      <c r="R48" s="48">
        <f>SUM(N48:Q48)</f>
        <v>0</v>
      </c>
    </row>
    <row r="49" spans="2:18" ht="15" hidden="1">
      <c r="B49" s="10"/>
      <c r="D49" s="12"/>
      <c r="E49" s="12"/>
      <c r="F49" s="12"/>
      <c r="G49" s="12"/>
      <c r="H49" s="12"/>
      <c r="J49" s="12"/>
      <c r="K49" s="12"/>
      <c r="L49" s="12"/>
      <c r="M49" s="12"/>
      <c r="N49" s="12"/>
      <c r="O49" s="12"/>
      <c r="P49" s="10"/>
      <c r="Q49" s="10"/>
      <c r="R49" s="10"/>
    </row>
    <row r="50" spans="2:18" ht="15" hidden="1">
      <c r="B50" s="10" t="s">
        <v>147</v>
      </c>
      <c r="D50" s="12">
        <v>0</v>
      </c>
      <c r="E50" s="12"/>
      <c r="F50" s="12">
        <v>0</v>
      </c>
      <c r="G50" s="12"/>
      <c r="H50" s="12">
        <v>0</v>
      </c>
      <c r="I50" s="12"/>
      <c r="J50" s="12">
        <v>0</v>
      </c>
      <c r="K50" s="12"/>
      <c r="L50" s="12">
        <v>0</v>
      </c>
      <c r="M50" s="12"/>
      <c r="N50" s="12">
        <v>0</v>
      </c>
      <c r="O50" s="12"/>
      <c r="P50" s="12">
        <v>0</v>
      </c>
      <c r="Q50" s="10"/>
      <c r="R50" s="48">
        <f>SUM(N50:Q50)</f>
        <v>0</v>
      </c>
    </row>
    <row r="51" spans="4:18" ht="15"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0"/>
      <c r="Q51" s="10"/>
      <c r="R51" s="10"/>
    </row>
    <row r="52" spans="2:18" ht="30">
      <c r="B52" s="81" t="s">
        <v>148</v>
      </c>
      <c r="D52" s="12">
        <v>0</v>
      </c>
      <c r="E52" s="12"/>
      <c r="F52" s="12">
        <v>0</v>
      </c>
      <c r="G52" s="12"/>
      <c r="H52" s="12">
        <v>0</v>
      </c>
      <c r="I52" s="12"/>
      <c r="J52" s="12">
        <v>0</v>
      </c>
      <c r="K52" s="12"/>
      <c r="L52" s="23">
        <v>4100</v>
      </c>
      <c r="M52" s="23"/>
      <c r="N52" s="12">
        <f>+L52+J52+H52+F52+D52</f>
        <v>4100</v>
      </c>
      <c r="O52" s="23"/>
      <c r="P52" s="23">
        <v>0</v>
      </c>
      <c r="Q52" s="10"/>
      <c r="R52" s="48">
        <f>SUM(N52:Q52)</f>
        <v>4100</v>
      </c>
    </row>
    <row r="53" spans="2:18" ht="15">
      <c r="B53" s="8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34"/>
      <c r="Q53" s="10"/>
      <c r="R53" s="48"/>
    </row>
    <row r="54" spans="2:18" ht="30">
      <c r="B54" s="81" t="s">
        <v>150</v>
      </c>
      <c r="D54" s="12"/>
      <c r="E54" s="12"/>
      <c r="F54" s="12"/>
      <c r="G54" s="12"/>
      <c r="H54" s="12"/>
      <c r="I54" s="12"/>
      <c r="J54" s="12">
        <f>-1494</f>
        <v>-1494</v>
      </c>
      <c r="K54" s="12"/>
      <c r="L54" s="12">
        <f>-J54</f>
        <v>1494</v>
      </c>
      <c r="M54" s="12"/>
      <c r="N54" s="12"/>
      <c r="O54" s="12"/>
      <c r="P54" s="12">
        <v>0</v>
      </c>
      <c r="Q54" s="10"/>
      <c r="R54" s="48">
        <f>SUM(N54:Q54)</f>
        <v>0</v>
      </c>
    </row>
    <row r="55" spans="2:18" ht="15">
      <c r="B55" s="8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34"/>
      <c r="Q55" s="10"/>
      <c r="R55" s="10"/>
    </row>
    <row r="56" spans="2:18" ht="15" hidden="1">
      <c r="B56" s="81" t="s">
        <v>158</v>
      </c>
      <c r="D56" s="12">
        <v>0</v>
      </c>
      <c r="E56" s="12"/>
      <c r="F56" s="12">
        <v>0</v>
      </c>
      <c r="G56" s="12"/>
      <c r="H56" s="12">
        <v>0</v>
      </c>
      <c r="I56" s="12"/>
      <c r="J56" s="12">
        <v>0</v>
      </c>
      <c r="K56" s="12"/>
      <c r="L56" s="12">
        <v>0</v>
      </c>
      <c r="M56" s="12"/>
      <c r="N56" s="12">
        <f>+D56+F56+H56+L56</f>
        <v>0</v>
      </c>
      <c r="O56" s="12"/>
      <c r="P56" s="34">
        <v>0</v>
      </c>
      <c r="Q56" s="10"/>
      <c r="R56" s="48">
        <f>SUM(N56:Q56)</f>
        <v>0</v>
      </c>
    </row>
    <row r="57" spans="2:18" ht="15" hidden="1">
      <c r="B57" s="8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34"/>
      <c r="Q57" s="10"/>
      <c r="R57" s="48"/>
    </row>
    <row r="58" spans="2:18" ht="15" hidden="1">
      <c r="B58" s="10" t="s">
        <v>159</v>
      </c>
      <c r="D58" s="12">
        <v>0</v>
      </c>
      <c r="E58" s="12"/>
      <c r="F58" s="12">
        <v>0</v>
      </c>
      <c r="G58" s="12"/>
      <c r="H58" s="12">
        <v>0</v>
      </c>
      <c r="I58" s="12"/>
      <c r="J58" s="12">
        <v>0</v>
      </c>
      <c r="K58" s="12"/>
      <c r="L58" s="12">
        <v>0</v>
      </c>
      <c r="M58" s="12">
        <v>0</v>
      </c>
      <c r="N58" s="12">
        <f>+D58+F58+H58+L58</f>
        <v>0</v>
      </c>
      <c r="O58" s="12"/>
      <c r="P58" s="34">
        <v>0</v>
      </c>
      <c r="Q58" s="10"/>
      <c r="R58" s="48">
        <f>SUM(N58:Q58)</f>
        <v>0</v>
      </c>
    </row>
    <row r="59" spans="2:18" ht="15">
      <c r="B59" s="82" t="s">
        <v>160</v>
      </c>
      <c r="D59" s="67">
        <f>+D46+D48+D50+D52+D56+D58</f>
        <v>60911</v>
      </c>
      <c r="E59" s="20"/>
      <c r="F59" s="67">
        <f>+F46+F48+F50+F52+F56+F58</f>
        <v>-806</v>
      </c>
      <c r="G59" s="12"/>
      <c r="H59" s="67">
        <f>+H46+H48+H50+H52+H56+H58</f>
        <v>919</v>
      </c>
      <c r="I59" s="67">
        <f>+I46+I52+I56+I58</f>
        <v>0</v>
      </c>
      <c r="J59" s="67">
        <f>+J46+J48+J50+J52+J56+J58+J54</f>
        <v>15873</v>
      </c>
      <c r="K59" s="67">
        <f>+K46+K52+K56+K58</f>
        <v>0</v>
      </c>
      <c r="L59" s="67">
        <f>+L46+L48+L50+L52+L56+L58+L54</f>
        <v>55073</v>
      </c>
      <c r="M59" s="12"/>
      <c r="N59" s="67">
        <f>+N46+N48+N50+N52+N56+N58</f>
        <v>131970</v>
      </c>
      <c r="O59" s="20"/>
      <c r="P59" s="67">
        <f>P46+P52+P54</f>
        <v>0</v>
      </c>
      <c r="Q59" s="10"/>
      <c r="R59" s="67">
        <f>R46+R52+R54</f>
        <v>131970</v>
      </c>
    </row>
    <row r="60" spans="2:18" ht="15">
      <c r="B60" s="81"/>
      <c r="D60" s="64"/>
      <c r="E60" s="53"/>
      <c r="F60" s="53"/>
      <c r="H60" s="53"/>
      <c r="I60" s="53"/>
      <c r="J60" s="53"/>
      <c r="L60" s="64"/>
      <c r="N60" s="53"/>
      <c r="O60" s="53"/>
      <c r="P60" s="10"/>
      <c r="Q60" s="10"/>
      <c r="R60" s="10"/>
    </row>
    <row r="61" spans="2:18" ht="15">
      <c r="B61" s="10"/>
      <c r="L61" s="56"/>
      <c r="N61" s="56"/>
      <c r="O61" s="56"/>
      <c r="P61" s="10"/>
      <c r="Q61" s="10"/>
      <c r="R61" s="10"/>
    </row>
    <row r="62" spans="2:18" ht="15">
      <c r="B62" s="36" t="s">
        <v>152</v>
      </c>
      <c r="E62" s="70"/>
      <c r="F62" s="70"/>
      <c r="G62" s="70"/>
      <c r="I62" s="12"/>
      <c r="J62" s="12"/>
      <c r="P62" s="10"/>
      <c r="Q62" s="10"/>
      <c r="R62" s="10"/>
    </row>
    <row r="63" spans="2:18" ht="15">
      <c r="B63" s="36" t="s">
        <v>161</v>
      </c>
      <c r="E63" s="70"/>
      <c r="F63" s="70"/>
      <c r="G63" s="70"/>
      <c r="I63" s="12"/>
      <c r="J63" s="12"/>
      <c r="P63" s="10"/>
      <c r="Q63" s="10"/>
      <c r="R63" s="10"/>
    </row>
    <row r="64" spans="16:18" ht="15">
      <c r="P64" s="10"/>
      <c r="Q64" s="10"/>
      <c r="R64" s="10"/>
    </row>
    <row r="65" spans="16:18" ht="15">
      <c r="P65" s="10"/>
      <c r="Q65" s="10"/>
      <c r="R65" s="55" t="s">
        <v>162</v>
      </c>
    </row>
    <row r="66" spans="16:18" ht="15">
      <c r="P66" s="10"/>
      <c r="Q66" s="10"/>
      <c r="R66" s="10"/>
    </row>
    <row r="67" spans="16:18" ht="15">
      <c r="P67" s="10"/>
      <c r="Q67" s="10"/>
      <c r="R67" s="10"/>
    </row>
    <row r="68" spans="16:18" ht="15">
      <c r="P68" s="10"/>
      <c r="Q68" s="10"/>
      <c r="R68" s="10"/>
    </row>
    <row r="69" spans="16:18" ht="15">
      <c r="P69" s="10"/>
      <c r="Q69" s="10"/>
      <c r="R69" s="10"/>
    </row>
    <row r="70" spans="16:18" ht="15">
      <c r="P70" s="10"/>
      <c r="Q70" s="10"/>
      <c r="R70" s="10"/>
    </row>
    <row r="71" spans="16:18" ht="15">
      <c r="P71" s="10"/>
      <c r="Q71" s="10"/>
      <c r="R71" s="10"/>
    </row>
    <row r="72" spans="16:18" ht="15">
      <c r="P72" s="10"/>
      <c r="Q72" s="10"/>
      <c r="R72" s="10"/>
    </row>
    <row r="73" spans="16:18" ht="15">
      <c r="P73" s="10"/>
      <c r="Q73" s="10"/>
      <c r="R73" s="10"/>
    </row>
    <row r="74" spans="16:18" ht="15">
      <c r="P74" s="10"/>
      <c r="Q74" s="10"/>
      <c r="R74" s="10"/>
    </row>
    <row r="75" spans="16:18" ht="15">
      <c r="P75" s="10"/>
      <c r="Q75" s="10"/>
      <c r="R75" s="10"/>
    </row>
    <row r="76" spans="16:18" ht="15">
      <c r="P76" s="10"/>
      <c r="Q76" s="10"/>
      <c r="R76" s="10"/>
    </row>
    <row r="77" spans="16:18" ht="15">
      <c r="P77" s="10"/>
      <c r="Q77" s="10"/>
      <c r="R77" s="10"/>
    </row>
    <row r="78" spans="16:18" ht="15">
      <c r="P78" s="10"/>
      <c r="Q78" s="10"/>
      <c r="R78" s="10"/>
    </row>
  </sheetData>
  <mergeCells count="8">
    <mergeCell ref="B5:N5"/>
    <mergeCell ref="B34:N34"/>
    <mergeCell ref="B36:N36"/>
    <mergeCell ref="D39:N39"/>
    <mergeCell ref="B7:N7"/>
    <mergeCell ref="B8:N8"/>
    <mergeCell ref="D10:N10"/>
    <mergeCell ref="B37:N37"/>
  </mergeCells>
  <printOptions/>
  <pageMargins left="0.5" right="0.25" top="0.75" bottom="0.5" header="0.25" footer="0.25"/>
  <pageSetup horizontalDpi="180" verticalDpi="18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T84"/>
  <sheetViews>
    <sheetView showGridLines="0" tabSelected="1" view="pageBreakPreview" zoomScaleNormal="75" zoomScaleSheetLayoutView="100" workbookViewId="0" topLeftCell="A1">
      <selection activeCell="E69" sqref="E69"/>
    </sheetView>
  </sheetViews>
  <sheetFormatPr defaultColWidth="9.140625" defaultRowHeight="12.75"/>
  <cols>
    <col min="1" max="1" width="9.140625" style="2" customWidth="1"/>
    <col min="2" max="2" width="3.7109375" style="2" customWidth="1"/>
    <col min="3" max="3" width="23.00390625" style="2" customWidth="1"/>
    <col min="4" max="4" width="9.140625" style="2" hidden="1" customWidth="1"/>
    <col min="5" max="5" width="10.140625" style="2" customWidth="1"/>
    <col min="6" max="6" width="23.28125" style="2" customWidth="1"/>
    <col min="7" max="7" width="18.7109375" style="2" customWidth="1"/>
    <col min="8" max="8" width="6.140625" style="2" customWidth="1"/>
    <col min="9" max="9" width="18.7109375" style="2" customWidth="1"/>
    <col min="10" max="10" width="5.140625" style="2" hidden="1" customWidth="1"/>
    <col min="11" max="11" width="12.421875" style="2" hidden="1" customWidth="1"/>
    <col min="12" max="16384" width="9.140625" style="2" customWidth="1"/>
  </cols>
  <sheetData>
    <row r="1" ht="12.75"/>
    <row r="2" ht="12.75"/>
    <row r="3" ht="12.75"/>
    <row r="4" ht="15.75" customHeight="1"/>
    <row r="5" spans="1:20" ht="15.75" customHeight="1">
      <c r="A5" s="3"/>
      <c r="B5" s="86" t="s">
        <v>80</v>
      </c>
      <c r="C5" s="86"/>
      <c r="D5" s="86"/>
      <c r="E5" s="86"/>
      <c r="F5" s="86"/>
      <c r="G5" s="86"/>
      <c r="H5" s="86"/>
      <c r="I5" s="86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7" spans="2:11" ht="14.25">
      <c r="B7" s="84" t="s">
        <v>81</v>
      </c>
      <c r="C7" s="84"/>
      <c r="D7" s="84"/>
      <c r="E7" s="84"/>
      <c r="F7" s="84"/>
      <c r="G7" s="84"/>
      <c r="H7" s="84"/>
      <c r="I7" s="84"/>
      <c r="J7" s="84"/>
      <c r="K7" s="84"/>
    </row>
    <row r="8" spans="2:11" ht="14.25">
      <c r="B8" s="84" t="s">
        <v>2</v>
      </c>
      <c r="C8" s="84"/>
      <c r="D8" s="84"/>
      <c r="E8" s="84"/>
      <c r="F8" s="84"/>
      <c r="G8" s="84"/>
      <c r="H8" s="84"/>
      <c r="I8" s="84"/>
      <c r="J8" s="84"/>
      <c r="K8" s="84"/>
    </row>
    <row r="11" spans="7:11" ht="14.25">
      <c r="G11" s="6" t="s">
        <v>4</v>
      </c>
      <c r="I11" s="6" t="s">
        <v>4</v>
      </c>
      <c r="K11" s="6" t="s">
        <v>82</v>
      </c>
    </row>
    <row r="12" spans="7:11" ht="14.25">
      <c r="G12" s="6" t="s">
        <v>83</v>
      </c>
      <c r="I12" s="6" t="s">
        <v>83</v>
      </c>
      <c r="K12" s="6" t="s">
        <v>83</v>
      </c>
    </row>
    <row r="13" spans="7:11" ht="14.25">
      <c r="G13" s="57" t="s">
        <v>39</v>
      </c>
      <c r="I13" s="57" t="s">
        <v>84</v>
      </c>
      <c r="K13" s="57" t="s">
        <v>85</v>
      </c>
    </row>
    <row r="14" spans="7:11" ht="15">
      <c r="G14" s="8" t="s">
        <v>8</v>
      </c>
      <c r="I14" s="8" t="s">
        <v>8</v>
      </c>
      <c r="K14" s="8" t="s">
        <v>8</v>
      </c>
    </row>
    <row r="15" ht="15">
      <c r="K15" s="10"/>
    </row>
    <row r="16" spans="2:14" ht="15">
      <c r="B16" s="10" t="s">
        <v>86</v>
      </c>
      <c r="C16" s="10"/>
      <c r="D16" s="10"/>
      <c r="G16" s="48"/>
      <c r="I16" s="48"/>
      <c r="K16" s="12">
        <v>-3490</v>
      </c>
      <c r="M16" s="58"/>
      <c r="N16" s="53"/>
    </row>
    <row r="17" spans="2:14" ht="15">
      <c r="B17" s="10"/>
      <c r="C17" s="59" t="s">
        <v>87</v>
      </c>
      <c r="D17" s="10"/>
      <c r="G17" s="48">
        <f>-1133</f>
        <v>-1133</v>
      </c>
      <c r="I17" s="60">
        <v>4020</v>
      </c>
      <c r="K17" s="12"/>
      <c r="M17" s="58"/>
      <c r="N17" s="53"/>
    </row>
    <row r="18" spans="2:14" ht="15">
      <c r="B18" s="10"/>
      <c r="C18" s="59" t="s">
        <v>88</v>
      </c>
      <c r="D18" s="10"/>
      <c r="G18" s="48">
        <f>-51</f>
        <v>-51</v>
      </c>
      <c r="I18" s="60">
        <v>1093</v>
      </c>
      <c r="K18" s="12"/>
      <c r="M18" s="58"/>
      <c r="N18" s="53"/>
    </row>
    <row r="19" spans="2:14" ht="15">
      <c r="B19" s="10"/>
      <c r="C19" s="10"/>
      <c r="D19" s="10"/>
      <c r="G19" s="61">
        <f>SUM(G17:G18)</f>
        <v>-1184</v>
      </c>
      <c r="I19" s="62">
        <f>SUM(I17:I18)</f>
        <v>5113</v>
      </c>
      <c r="K19" s="12"/>
      <c r="M19" s="58"/>
      <c r="N19" s="53"/>
    </row>
    <row r="20" spans="2:14" ht="15">
      <c r="B20" s="10"/>
      <c r="C20" s="10"/>
      <c r="D20" s="10"/>
      <c r="G20" s="20"/>
      <c r="H20" s="53"/>
      <c r="I20" s="18"/>
      <c r="K20" s="12"/>
      <c r="M20" s="58"/>
      <c r="N20" s="53"/>
    </row>
    <row r="21" spans="2:14" ht="15">
      <c r="B21" s="63" t="s">
        <v>89</v>
      </c>
      <c r="C21" s="63"/>
      <c r="D21" s="63"/>
      <c r="G21" s="48"/>
      <c r="I21" s="60"/>
      <c r="K21" s="12"/>
      <c r="M21" s="58"/>
      <c r="N21" s="64"/>
    </row>
    <row r="22" spans="2:14" ht="15">
      <c r="B22" s="10" t="s">
        <v>90</v>
      </c>
      <c r="C22" s="10"/>
      <c r="D22" s="10"/>
      <c r="G22" s="48">
        <v>6359</v>
      </c>
      <c r="I22" s="60">
        <v>6905</v>
      </c>
      <c r="K22" s="12">
        <v>1664</v>
      </c>
      <c r="M22" s="58"/>
      <c r="N22" s="53"/>
    </row>
    <row r="23" spans="2:14" ht="15">
      <c r="B23" s="10" t="s">
        <v>91</v>
      </c>
      <c r="C23" s="10"/>
      <c r="D23" s="10"/>
      <c r="G23" s="65">
        <v>1650</v>
      </c>
      <c r="I23" s="66">
        <v>2305</v>
      </c>
      <c r="K23" s="45">
        <v>839</v>
      </c>
      <c r="M23" s="58"/>
      <c r="N23" s="53"/>
    </row>
    <row r="24" spans="2:14" ht="9.75" customHeight="1">
      <c r="B24" s="10"/>
      <c r="C24" s="10"/>
      <c r="D24" s="10"/>
      <c r="G24" s="48"/>
      <c r="I24" s="60"/>
      <c r="K24" s="12"/>
      <c r="M24" s="58"/>
      <c r="N24" s="53"/>
    </row>
    <row r="25" spans="2:13" ht="15">
      <c r="B25" s="10" t="s">
        <v>92</v>
      </c>
      <c r="C25" s="10"/>
      <c r="D25" s="10"/>
      <c r="G25" s="12">
        <f>+G19+G22+G23</f>
        <v>6825</v>
      </c>
      <c r="I25" s="13">
        <f>+I19+I22+I23</f>
        <v>14323</v>
      </c>
      <c r="K25" s="12">
        <f>+K16+K22+K23</f>
        <v>-987</v>
      </c>
      <c r="M25" s="12"/>
    </row>
    <row r="26" spans="2:11" ht="6" customHeight="1">
      <c r="B26" s="10"/>
      <c r="C26" s="10"/>
      <c r="D26" s="10"/>
      <c r="G26" s="48"/>
      <c r="I26" s="60"/>
      <c r="K26" s="12"/>
    </row>
    <row r="27" spans="2:11" ht="15">
      <c r="B27" s="10" t="s">
        <v>93</v>
      </c>
      <c r="C27" s="10"/>
      <c r="D27" s="10"/>
      <c r="G27" s="48"/>
      <c r="I27" s="60"/>
      <c r="K27" s="12"/>
    </row>
    <row r="28" spans="2:11" ht="15">
      <c r="B28" s="10" t="s">
        <v>94</v>
      </c>
      <c r="C28" s="10"/>
      <c r="D28" s="10"/>
      <c r="G28" s="48">
        <v>11729</v>
      </c>
      <c r="I28" s="60">
        <f>16264+1</f>
        <v>16265</v>
      </c>
      <c r="K28" s="23">
        <v>-15104</v>
      </c>
    </row>
    <row r="29" spans="2:11" ht="15">
      <c r="B29" s="10" t="s">
        <v>95</v>
      </c>
      <c r="C29" s="10"/>
      <c r="D29" s="10"/>
      <c r="G29" s="65">
        <v>-3647</v>
      </c>
      <c r="I29" s="66">
        <f>-15521</f>
        <v>-15521</v>
      </c>
      <c r="K29" s="45">
        <v>3963</v>
      </c>
    </row>
    <row r="30" spans="2:11" ht="15">
      <c r="B30" s="10"/>
      <c r="C30" s="10"/>
      <c r="D30" s="10"/>
      <c r="G30" s="23">
        <f>SUM(G28:G29)</f>
        <v>8082</v>
      </c>
      <c r="I30" s="24">
        <f>SUM(I28:I29)</f>
        <v>744</v>
      </c>
      <c r="K30" s="23">
        <f>SUM(K28:K29)</f>
        <v>-11141</v>
      </c>
    </row>
    <row r="31" spans="2:11" ht="15" customHeight="1">
      <c r="B31" s="10"/>
      <c r="C31" s="10"/>
      <c r="D31" s="10"/>
      <c r="G31" s="48"/>
      <c r="I31" s="60"/>
      <c r="K31" s="23"/>
    </row>
    <row r="32" spans="2:11" ht="15">
      <c r="B32" s="10" t="s">
        <v>96</v>
      </c>
      <c r="C32" s="10"/>
      <c r="D32" s="10"/>
      <c r="G32" s="23">
        <f>+G30+G25</f>
        <v>14907</v>
      </c>
      <c r="I32" s="24">
        <f>+I30+I25</f>
        <v>15067</v>
      </c>
      <c r="K32" s="23">
        <f>+K30+K25</f>
        <v>-12128</v>
      </c>
    </row>
    <row r="33" spans="2:11" ht="9" customHeight="1">
      <c r="B33" s="10"/>
      <c r="C33" s="10"/>
      <c r="D33" s="10"/>
      <c r="G33" s="48"/>
      <c r="I33" s="60"/>
      <c r="K33" s="23"/>
    </row>
    <row r="34" spans="2:11" ht="15">
      <c r="B34" s="10" t="s">
        <v>97</v>
      </c>
      <c r="C34" s="10"/>
      <c r="D34" s="10"/>
      <c r="G34" s="48">
        <f>-1154</f>
        <v>-1154</v>
      </c>
      <c r="I34" s="60">
        <f>-570</f>
        <v>-570</v>
      </c>
      <c r="K34" s="23">
        <v>-277</v>
      </c>
    </row>
    <row r="35" spans="2:11" ht="15">
      <c r="B35" s="10" t="s">
        <v>98</v>
      </c>
      <c r="C35" s="10"/>
      <c r="D35" s="10"/>
      <c r="G35" s="48">
        <f>-2251</f>
        <v>-2251</v>
      </c>
      <c r="I35" s="60">
        <f>-2789</f>
        <v>-2789</v>
      </c>
      <c r="K35" s="23">
        <v>-851</v>
      </c>
    </row>
    <row r="36" spans="2:11" ht="1.5" customHeight="1" hidden="1">
      <c r="B36" s="10"/>
      <c r="C36" s="10"/>
      <c r="D36" s="10"/>
      <c r="G36" s="48"/>
      <c r="I36" s="60"/>
      <c r="K36" s="12"/>
    </row>
    <row r="37" spans="2:11" ht="1.5" customHeight="1">
      <c r="B37" s="10"/>
      <c r="C37" s="10"/>
      <c r="D37" s="10"/>
      <c r="G37" s="48"/>
      <c r="I37" s="60"/>
      <c r="K37" s="12"/>
    </row>
    <row r="38" spans="2:11" ht="15">
      <c r="B38" s="10" t="s">
        <v>99</v>
      </c>
      <c r="C38" s="10"/>
      <c r="D38" s="10"/>
      <c r="G38" s="67">
        <f>+G35+G34+G30+G25</f>
        <v>11502</v>
      </c>
      <c r="I38" s="68">
        <f>+I35+I34+I30+I25</f>
        <v>11708</v>
      </c>
      <c r="K38" s="67">
        <f>+K35+K34+K30+K25</f>
        <v>-13256</v>
      </c>
    </row>
    <row r="39" spans="2:11" ht="9.75" customHeight="1">
      <c r="B39" s="10"/>
      <c r="C39" s="10"/>
      <c r="D39" s="10"/>
      <c r="G39" s="48"/>
      <c r="I39" s="60"/>
      <c r="K39" s="12"/>
    </row>
    <row r="40" spans="2:11" ht="12.75" customHeight="1">
      <c r="B40" s="10" t="s">
        <v>100</v>
      </c>
      <c r="C40" s="10"/>
      <c r="D40" s="10"/>
      <c r="G40" s="48"/>
      <c r="I40" s="60"/>
      <c r="K40" s="12"/>
    </row>
    <row r="41" spans="2:11" ht="9.75" customHeight="1">
      <c r="B41" s="10"/>
      <c r="C41" s="10"/>
      <c r="D41" s="10"/>
      <c r="G41" s="48"/>
      <c r="I41" s="60"/>
      <c r="K41" s="12"/>
    </row>
    <row r="42" spans="2:11" ht="15">
      <c r="B42" s="10"/>
      <c r="C42" s="59" t="s">
        <v>101</v>
      </c>
      <c r="D42" s="10"/>
      <c r="G42" s="48">
        <v>828</v>
      </c>
      <c r="I42" s="60">
        <v>1201</v>
      </c>
      <c r="K42" s="23">
        <v>6</v>
      </c>
    </row>
    <row r="43" spans="2:11" ht="15">
      <c r="B43" s="10"/>
      <c r="C43" s="59" t="s">
        <v>102</v>
      </c>
      <c r="D43" s="10"/>
      <c r="G43" s="48">
        <v>84</v>
      </c>
      <c r="I43" s="60">
        <v>0</v>
      </c>
      <c r="K43" s="23"/>
    </row>
    <row r="44" spans="2:14" ht="15">
      <c r="B44" s="10"/>
      <c r="C44" s="59" t="s">
        <v>103</v>
      </c>
      <c r="D44" s="10"/>
      <c r="G44" s="48">
        <v>2020</v>
      </c>
      <c r="I44" s="60">
        <v>505</v>
      </c>
      <c r="K44" s="23"/>
      <c r="N44" s="2" t="s">
        <v>104</v>
      </c>
    </row>
    <row r="45" spans="2:11" ht="15" hidden="1">
      <c r="B45" s="10"/>
      <c r="C45" s="59" t="s">
        <v>105</v>
      </c>
      <c r="D45" s="10"/>
      <c r="G45" s="48"/>
      <c r="I45" s="60"/>
      <c r="K45" s="23"/>
    </row>
    <row r="46" spans="2:11" ht="15" hidden="1">
      <c r="B46" s="10"/>
      <c r="C46" s="59" t="s">
        <v>106</v>
      </c>
      <c r="D46" s="10"/>
      <c r="G46" s="48">
        <v>0</v>
      </c>
      <c r="I46" s="60">
        <v>0</v>
      </c>
      <c r="K46" s="23">
        <v>0</v>
      </c>
    </row>
    <row r="47" spans="2:11" ht="15" hidden="1">
      <c r="B47" s="10"/>
      <c r="C47" s="59" t="s">
        <v>107</v>
      </c>
      <c r="D47" s="10"/>
      <c r="G47" s="48">
        <v>0</v>
      </c>
      <c r="I47" s="60">
        <v>0</v>
      </c>
      <c r="K47" s="23">
        <v>0</v>
      </c>
    </row>
    <row r="48" spans="2:11" ht="15" hidden="1">
      <c r="B48" s="10"/>
      <c r="C48" s="59" t="s">
        <v>108</v>
      </c>
      <c r="D48" s="10"/>
      <c r="G48" s="48">
        <v>0</v>
      </c>
      <c r="I48" s="60">
        <v>0</v>
      </c>
      <c r="K48" s="23"/>
    </row>
    <row r="49" spans="2:11" ht="15">
      <c r="B49" s="10"/>
      <c r="C49" s="59" t="s">
        <v>109</v>
      </c>
      <c r="D49" s="10"/>
      <c r="G49" s="48">
        <f>-3811</f>
        <v>-3811</v>
      </c>
      <c r="I49" s="24">
        <v>0</v>
      </c>
      <c r="K49" s="23"/>
    </row>
    <row r="50" spans="2:11" ht="15">
      <c r="B50" s="10"/>
      <c r="C50" s="59" t="s">
        <v>110</v>
      </c>
      <c r="D50" s="10"/>
      <c r="G50" s="23">
        <f>-6109</f>
        <v>-6109</v>
      </c>
      <c r="I50" s="24">
        <f>-2299</f>
        <v>-2299</v>
      </c>
      <c r="K50" s="23">
        <v>-1565</v>
      </c>
    </row>
    <row r="51" spans="2:11" ht="15" hidden="1">
      <c r="B51" s="10"/>
      <c r="C51" s="59" t="s">
        <v>111</v>
      </c>
      <c r="D51" s="10"/>
      <c r="G51" s="23"/>
      <c r="I51" s="24"/>
      <c r="K51" s="23"/>
    </row>
    <row r="52" spans="2:11" ht="15" hidden="1">
      <c r="B52" s="10"/>
      <c r="C52" s="59" t="s">
        <v>112</v>
      </c>
      <c r="D52" s="10"/>
      <c r="G52" s="48">
        <v>0</v>
      </c>
      <c r="I52" s="60">
        <v>0</v>
      </c>
      <c r="K52" s="23"/>
    </row>
    <row r="53" spans="2:11" ht="15" hidden="1">
      <c r="B53" s="10"/>
      <c r="C53" s="59" t="s">
        <v>113</v>
      </c>
      <c r="D53" s="10"/>
      <c r="G53" s="48">
        <v>0</v>
      </c>
      <c r="I53" s="60">
        <v>0</v>
      </c>
      <c r="K53" s="23">
        <v>0</v>
      </c>
    </row>
    <row r="54" spans="2:11" ht="15" customHeight="1">
      <c r="B54" s="10"/>
      <c r="C54" s="59" t="s">
        <v>114</v>
      </c>
      <c r="D54" s="10"/>
      <c r="G54" s="48">
        <v>49</v>
      </c>
      <c r="I54" s="60">
        <v>78</v>
      </c>
      <c r="K54" s="23">
        <v>14</v>
      </c>
    </row>
    <row r="55" spans="2:11" ht="15" customHeight="1">
      <c r="B55" s="10"/>
      <c r="C55" s="59" t="s">
        <v>115</v>
      </c>
      <c r="D55" s="10"/>
      <c r="G55" s="48">
        <v>1</v>
      </c>
      <c r="I55" s="60">
        <v>81</v>
      </c>
      <c r="K55" s="23"/>
    </row>
    <row r="56" spans="2:11" ht="15" customHeight="1">
      <c r="B56" s="10"/>
      <c r="C56" s="59" t="s">
        <v>116</v>
      </c>
      <c r="D56" s="10"/>
      <c r="G56" s="48">
        <v>14</v>
      </c>
      <c r="I56" s="60"/>
      <c r="K56" s="23"/>
    </row>
    <row r="57" spans="2:11" ht="15" hidden="1">
      <c r="B57" s="10"/>
      <c r="C57" s="59" t="s">
        <v>117</v>
      </c>
      <c r="D57" s="10"/>
      <c r="G57" s="48">
        <v>0</v>
      </c>
      <c r="I57" s="60">
        <v>0</v>
      </c>
      <c r="K57" s="23">
        <v>0</v>
      </c>
    </row>
    <row r="58" spans="2:11" ht="17.25" customHeight="1">
      <c r="B58" s="10"/>
      <c r="C58" s="10"/>
      <c r="D58" s="10"/>
      <c r="G58" s="67">
        <f>SUM(G42:G57)</f>
        <v>-6924</v>
      </c>
      <c r="I58" s="68">
        <f>SUM(I42:I57)</f>
        <v>-434</v>
      </c>
      <c r="K58" s="67">
        <f>SUM(K42:K57)</f>
        <v>-1545</v>
      </c>
    </row>
    <row r="59" spans="2:11" ht="9.75" customHeight="1">
      <c r="B59" s="10"/>
      <c r="C59" s="10"/>
      <c r="D59" s="10"/>
      <c r="G59" s="48"/>
      <c r="I59" s="60"/>
      <c r="K59" s="12"/>
    </row>
    <row r="60" spans="2:11" ht="17.25" customHeight="1">
      <c r="B60" s="10" t="s">
        <v>118</v>
      </c>
      <c r="C60" s="10"/>
      <c r="D60" s="10"/>
      <c r="G60" s="48"/>
      <c r="I60" s="60"/>
      <c r="K60" s="12"/>
    </row>
    <row r="61" spans="2:11" ht="15" hidden="1">
      <c r="B61" s="10"/>
      <c r="C61" s="59" t="s">
        <v>119</v>
      </c>
      <c r="D61" s="10"/>
      <c r="G61" s="48">
        <v>0</v>
      </c>
      <c r="I61" s="60"/>
      <c r="K61" s="12">
        <v>0</v>
      </c>
    </row>
    <row r="62" spans="2:11" ht="15" hidden="1">
      <c r="B62" s="10"/>
      <c r="C62" s="59" t="s">
        <v>120</v>
      </c>
      <c r="D62" s="10"/>
      <c r="G62" s="48"/>
      <c r="I62" s="69"/>
      <c r="K62" s="12">
        <v>0</v>
      </c>
    </row>
    <row r="63" spans="2:11" ht="15">
      <c r="B63" s="10"/>
      <c r="C63" s="59" t="s">
        <v>121</v>
      </c>
      <c r="D63" s="10"/>
      <c r="G63" s="48">
        <f>-8548</f>
        <v>-8548</v>
      </c>
      <c r="I63" s="60">
        <v>-10176</v>
      </c>
      <c r="K63" s="12">
        <v>11430</v>
      </c>
    </row>
    <row r="64" spans="2:11" ht="15" hidden="1">
      <c r="B64" s="10"/>
      <c r="C64" s="59" t="s">
        <v>122</v>
      </c>
      <c r="D64" s="10"/>
      <c r="G64" s="48">
        <v>0</v>
      </c>
      <c r="I64" s="60"/>
      <c r="K64" s="12"/>
    </row>
    <row r="65" spans="2:11" ht="15.75" thickBot="1">
      <c r="B65" s="10"/>
      <c r="C65" s="10"/>
      <c r="D65" s="10"/>
      <c r="G65" s="29">
        <f>+G64+G63+G61</f>
        <v>-8548</v>
      </c>
      <c r="I65" s="28">
        <f>+I64+I63</f>
        <v>-10176</v>
      </c>
      <c r="K65" s="29">
        <f>SUM(K61:K63)</f>
        <v>11430</v>
      </c>
    </row>
    <row r="66" spans="2:11" s="39" customFormat="1" ht="12" customHeight="1" thickTop="1">
      <c r="B66" s="10"/>
      <c r="C66" s="10"/>
      <c r="D66" s="10"/>
      <c r="G66" s="48"/>
      <c r="I66" s="60"/>
      <c r="K66" s="12"/>
    </row>
    <row r="67" spans="2:11" s="39" customFormat="1" ht="19.5" customHeight="1">
      <c r="B67" s="10"/>
      <c r="C67" s="10"/>
      <c r="D67" s="10"/>
      <c r="G67" s="48"/>
      <c r="I67" s="60"/>
      <c r="K67" s="12"/>
    </row>
    <row r="68" spans="2:11" ht="15" customHeight="1">
      <c r="B68" s="10" t="s">
        <v>123</v>
      </c>
      <c r="C68" s="10"/>
      <c r="D68" s="10"/>
      <c r="G68" s="12">
        <f>+G38+G58+G65</f>
        <v>-3970</v>
      </c>
      <c r="I68" s="13">
        <f>+I38+I58+I65</f>
        <v>1098</v>
      </c>
      <c r="K68" s="12">
        <f>+K38+K58+K65</f>
        <v>-3371</v>
      </c>
    </row>
    <row r="69" spans="2:11" ht="17.25" customHeight="1">
      <c r="B69" s="10"/>
      <c r="C69" s="10"/>
      <c r="D69" s="10"/>
      <c r="G69" s="48"/>
      <c r="I69" s="60"/>
      <c r="K69" s="12"/>
    </row>
    <row r="70" spans="2:11" ht="15">
      <c r="B70" s="10" t="s">
        <v>124</v>
      </c>
      <c r="C70" s="10"/>
      <c r="D70" s="10"/>
      <c r="E70" s="10"/>
      <c r="G70" s="48">
        <f>-7577</f>
        <v>-7577</v>
      </c>
      <c r="I70" s="60">
        <f>-12200</f>
        <v>-12200</v>
      </c>
      <c r="K70" s="12">
        <v>-12837</v>
      </c>
    </row>
    <row r="71" spans="2:11" ht="18.75" customHeight="1" thickBot="1">
      <c r="B71" s="10" t="s">
        <v>125</v>
      </c>
      <c r="C71" s="10"/>
      <c r="D71" s="10"/>
      <c r="G71" s="29">
        <f>+G70+G68</f>
        <v>-11547</v>
      </c>
      <c r="I71" s="28">
        <f>+I70+I68</f>
        <v>-11102</v>
      </c>
      <c r="K71" s="29">
        <f>+K70+K68</f>
        <v>-16208</v>
      </c>
    </row>
    <row r="72" spans="2:11" ht="15.75" thickTop="1">
      <c r="B72" s="10"/>
      <c r="C72" s="10"/>
      <c r="D72" s="10"/>
      <c r="G72" s="48"/>
      <c r="I72" s="60"/>
      <c r="K72" s="12"/>
    </row>
    <row r="73" spans="2:11" ht="15">
      <c r="B73" s="10" t="s">
        <v>126</v>
      </c>
      <c r="C73" s="10"/>
      <c r="D73" s="10"/>
      <c r="G73" s="48"/>
      <c r="I73" s="60"/>
      <c r="K73" s="12"/>
    </row>
    <row r="74" spans="2:11" ht="15">
      <c r="B74" s="10" t="s">
        <v>127</v>
      </c>
      <c r="C74" s="10"/>
      <c r="D74" s="10"/>
      <c r="G74" s="48">
        <v>1771</v>
      </c>
      <c r="I74" s="60">
        <v>2298</v>
      </c>
      <c r="K74" s="12">
        <v>302</v>
      </c>
    </row>
    <row r="75" spans="2:11" ht="15">
      <c r="B75" s="10" t="s">
        <v>128</v>
      </c>
      <c r="C75" s="10"/>
      <c r="D75" s="10"/>
      <c r="G75" s="48">
        <f>-13318</f>
        <v>-13318</v>
      </c>
      <c r="I75" s="60">
        <f>-13400</f>
        <v>-13400</v>
      </c>
      <c r="K75" s="12">
        <v>-16510</v>
      </c>
    </row>
    <row r="76" spans="2:9" ht="15.75" thickBot="1">
      <c r="B76" s="10"/>
      <c r="C76" s="10"/>
      <c r="D76" s="10"/>
      <c r="G76" s="29">
        <f>SUM(G74:G75)</f>
        <v>-11547</v>
      </c>
      <c r="I76" s="28">
        <f>SUM(I74:I75)</f>
        <v>-11102</v>
      </c>
    </row>
    <row r="77" spans="2:7" ht="15.75" thickTop="1">
      <c r="B77" s="10"/>
      <c r="C77" s="10"/>
      <c r="D77" s="10"/>
      <c r="G77" s="56"/>
    </row>
    <row r="78" spans="2:9" ht="12.75">
      <c r="B78" s="36" t="s">
        <v>129</v>
      </c>
      <c r="E78" s="70"/>
      <c r="F78" s="70"/>
      <c r="G78" s="70"/>
      <c r="H78" s="70"/>
      <c r="I78" s="70"/>
    </row>
    <row r="79" spans="2:9" ht="12.75">
      <c r="B79" s="36" t="s">
        <v>33</v>
      </c>
      <c r="E79" s="70"/>
      <c r="F79" s="70"/>
      <c r="G79" s="70"/>
      <c r="H79" s="70"/>
      <c r="I79" s="70"/>
    </row>
    <row r="80" spans="2:9" ht="15">
      <c r="B80" s="10"/>
      <c r="C80" s="10"/>
      <c r="D80" s="10"/>
      <c r="I80" s="55" t="s">
        <v>130</v>
      </c>
    </row>
    <row r="81" spans="2:4" ht="15">
      <c r="B81" s="10"/>
      <c r="C81" s="10"/>
      <c r="D81" s="10"/>
    </row>
    <row r="82" spans="2:4" ht="15">
      <c r="B82" s="10"/>
      <c r="C82" s="10"/>
      <c r="D82" s="10"/>
    </row>
    <row r="83" spans="2:4" ht="15">
      <c r="B83" s="10"/>
      <c r="C83" s="10"/>
      <c r="D83" s="10"/>
    </row>
    <row r="84" spans="2:4" ht="15">
      <c r="B84" s="10"/>
      <c r="C84" s="10"/>
      <c r="D84" s="10"/>
    </row>
  </sheetData>
  <mergeCells count="3">
    <mergeCell ref="B7:K7"/>
    <mergeCell ref="B8:K8"/>
    <mergeCell ref="B5:I5"/>
  </mergeCells>
  <printOptions horizontalCentered="1" verticalCentered="1"/>
  <pageMargins left="0.75" right="0.75" top="0.59" bottom="1" header="0.5" footer="0.5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PW - Q2 2012</dc:title>
  <dc:subject/>
  <dc:creator>Enet Corporate</dc:creator>
  <cp:keywords/>
  <dc:description/>
  <cp:lastModifiedBy>User</cp:lastModifiedBy>
  <cp:lastPrinted>2012-08-28T08:08:08Z</cp:lastPrinted>
  <dcterms:created xsi:type="dcterms:W3CDTF">2012-08-28T04:54:19Z</dcterms:created>
  <dcterms:modified xsi:type="dcterms:W3CDTF">2012-08-28T08:08:33Z</dcterms:modified>
  <cp:category/>
  <cp:version/>
  <cp:contentType/>
  <cp:contentStatus/>
</cp:coreProperties>
</file>